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937" documentId="120_S{2AC9BD13-BADA-5192-A53E-5A8FF88502F6}" xr6:coauthVersionLast="47" xr6:coauthVersionMax="47" xr10:uidLastSave="{8D1D10D4-FB83-4510-8F78-A5F558754589}"/>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1" l="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2" i="9"/>
  <c r="G2" i="9"/>
  <c r="I2" i="9"/>
  <c r="J2" i="9"/>
  <c r="L2" i="9"/>
  <c r="B3" i="9"/>
  <c r="G3" i="9"/>
  <c r="I3" i="9"/>
  <c r="J3" i="9"/>
  <c r="L3" i="9"/>
  <c r="B4" i="9"/>
  <c r="G4" i="9"/>
  <c r="I4" i="9"/>
  <c r="J4" i="9"/>
  <c r="L4"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<sst xmlns="http://schemas.openxmlformats.org/spreadsheetml/2006/main" count="181585" uniqueCount="39206">
  <si>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</si>
  <si>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</si>
  <si>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</si>
  <si>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</si>
  <si>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</si>
  <si>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</si>
  <si>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</si>
  <si>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</si>
  <si>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</si>
  <si>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</si>
  <si>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</si>
  <si>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</si>
  <si>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</si>
  <si>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</si>
  <si>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</si>
  <si>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</si>
  <si>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</si>
  <si>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</si>
  <si>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</si>
  <si>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</si>
  <si>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</si>
  <si>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</si>
  <si>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</si>
  <si>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</si>
  <si>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</si>
  <si>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</si>
  <si>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</si>
  <si>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</si>
  <si>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</si>
  <si>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</si>
  <si>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</si>
  <si>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</si>
  <si>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</si>
  <si>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</si>
  <si>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</si>
  <si>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</si>
  <si>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</si>
  <si>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</si>
  <si>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</si>
  <si>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</si>
  <si>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</si>
  <si>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</si>
  <si>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</si>
  <si>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</si>
  <si>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</si>
  <si>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</si>
  <si>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</si>
  <si>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</si>
  <si>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</si>
  <si>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</si>
  <si>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</si>
  <si>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</si>
  <si>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</si>
  <si>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</si>
  <si>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</si>
  <si>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</si>
  <si>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</si>
  <si>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</si>
  <si>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</si>
  <si>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</si>
  <si>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</si>
  <si>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</si>
  <si>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</si>
  <si>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</si>
  <si>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</si>
  <si>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</si>
  <si>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</si>
  <si>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</si>
  <si>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</si>
  <si>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</si>
  <si>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</si>
  <si>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</si>
  <si>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</si>
  <si>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</si>
  <si>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</si>
  <si>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</si>
  <si>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</si>
  <si>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</si>
  <si>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</si>
  <si>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</si>
  <si>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</si>
  <si>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</si>
  <si>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</si>
  <si>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</si>
  <si>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</si>
  <si>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</si>
  <si>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</si>
  <si>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</si>
  <si>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</si>
  <si>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</si>
  <si>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</si>
  <si>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</si>
  <si>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</si>
  <si>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</si>
  <si>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</si>
  <si>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</si>
  <si>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</si>
  <si>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</si>
  <si>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</si>
  <si>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</si>
  <si>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</si>
  <si>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</si>
  <si>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</si>
  <si>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</si>
  <si>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</si>
  <si>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</si>
  <si>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</si>
  <si>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</si>
  <si>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</si>
  <si>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</si>
  <si>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</si>
  <si>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</si>
  <si>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</si>
  <si>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</si>
  <si>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</si>
  <si>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</si>
  <si>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</si>
  <si>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</si>
  <si>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</si>
  <si>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</si>
  <si>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</si>
  <si>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</si>
  <si>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</si>
  <si>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</si>
  <si>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</si>
  <si>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</si>
  <si>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</si>
  <si>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</si>
  <si>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</si>
  <si>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</si>
  <si>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</si>
  <si>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</si>
  <si>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</si>
  <si>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</si>
  <si>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</si>
  <si>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</si>
  <si>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</si>
  <si>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</si>
  <si>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</si>
  <si>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</si>
  <si>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</si>
  <si>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</si>
  <si>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</si>
  <si>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</si>
  <si>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</si>
  <si>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</si>
  <si>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</si>
  <si>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</si>
  <si>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</si>
  <si>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</si>
  <si>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</si>
  <si>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</si>
  <si>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</si>
  <si>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</si>
  <si>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</si>
  <si>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</si>
  <si>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</si>
  <si>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</si>
  <si>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</si>
  <si>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</si>
  <si>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</si>
  <si>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</si>
  <si>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</si>
  <si>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</si>
  <si>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</si>
  <si>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</si>
  <si>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</si>
  <si>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</si>
  <si>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</si>
  <si>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</si>
  <si>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</si>
  <si>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</si>
  <si>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</si>
  <si>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</si>
  <si>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</si>
  <si>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</si>
  <si>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</si>
  <si>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</si>
  <si>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</si>
  <si>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</si>
  <si>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</si>
  <si>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</si>
  <si>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</si>
  <si>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</si>
  <si>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</si>
  <si>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</si>
  <si>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</si>
  <si>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</si>
  <si>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</si>
  <si>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</si>
  <si>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</si>
  <si>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</si>
  <si>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</si>
  <si>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</si>
  <si>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</si>
  <si>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</si>
  <si>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</si>
  <si>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</si>
  <si>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</si>
  <si>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</si>
  <si>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</si>
  <si>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</si>
  <si>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</si>
  <si>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</si>
  <si>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</si>
  <si>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</si>
  <si>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</si>
  <si>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</si>
  <si>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</si>
  <si>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</si>
  <si>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</si>
  <si>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</si>
  <si>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</si>
  <si>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</si>
  <si>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</si>
  <si>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</si>
  <si>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</si>
  <si>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</si>
  <si>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</si>
  <si>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</si>
  <si>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</si>
  <si>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</si>
  <si>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</si>
  <si>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</si>
  <si>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</si>
  <si>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</si>
  <si>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</si>
  <si>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</si>
  <si>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</si>
  <si>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</si>
  <si>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</si>
  <si>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</si>
  <si>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</si>
  <si>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</si>
  <si>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</si>
  <si>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</si>
  <si>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</si>
  <si>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</si>
  <si>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</si>
  <si>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</si>
  <si>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</si>
  <si>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</si>
  <si>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</si>
  <si>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</si>
  <si>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</si>
  <si>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</si>
  <si>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</si>
  <si>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</si>
  <si>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</si>
  <si>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</si>
  <si>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</si>
  <si>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</si>
  <si>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</si>
  <si>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</si>
  <si>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</si>
  <si>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</si>
  <si>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</si>
  <si>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</si>
  <si>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</si>
  <si>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</si>
  <si>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</si>
  <si>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</si>
  <si>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</si>
  <si>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</si>
  <si>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</si>
  <si>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</si>
  <si>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</si>
  <si>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</si>
  <si>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</si>
  <si>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</si>
  <si>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</si>
  <si>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</si>
  <si>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</si>
  <si>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</si>
  <si>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</si>
  <si>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</si>
  <si>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</si>
  <si>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</si>
  <si>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</si>
  <si>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</si>
  <si>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</si>
  <si>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</si>
  <si>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</si>
  <si>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</si>
  <si>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</si>
  <si>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</si>
  <si>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</si>
  <si>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</si>
  <si>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</si>
  <si>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</si>
  <si>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</si>
  <si>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</si>
  <si>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</si>
  <si>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</si>
  <si>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</si>
  <si>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</si>
  <si>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</si>
  <si>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</si>
  <si>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</si>
  <si>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</si>
  <si>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</si>
  <si>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</si>
  <si>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</si>
  <si>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</si>
  <si>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</si>
  <si>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</si>
  <si>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</si>
  <si>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</si>
  <si>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</si>
  <si>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</si>
  <si>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</si>
  <si>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</si>
  <si>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</si>
  <si>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</si>
  <si>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</si>
  <si>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</si>
  <si>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</si>
  <si>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</si>
  <si>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</si>
  <si>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</si>
  <si>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</si>
  <si>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</si>
  <si>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</si>
  <si>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</si>
  <si>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</si>
  <si>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</si>
  <si>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</si>
  <si>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</si>
  <si>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</si>
  <si>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</si>
  <si>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</si>
  <si>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</si>
  <si>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</si>
  <si>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</si>
  <si>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</si>
  <si>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</si>
  <si>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</si>
  <si>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</si>
  <si>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</si>
  <si>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</si>
  <si>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</si>
  <si>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</si>
  <si>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</si>
  <si>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</si>
  <si>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</si>
  <si>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</si>
  <si>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</si>
  <si>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</si>
  <si>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</si>
  <si>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</si>
  <si>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</si>
  <si>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</si>
  <si>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</si>
  <si>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</si>
  <si>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</si>
  <si>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</si>
  <si>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</si>
  <si>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</si>
  <si>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</si>
  <si>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</si>
  <si>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</si>
  <si>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</si>
  <si>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</si>
  <si>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</si>
  <si>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</si>
  <si>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</si>
  <si>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</si>
  <si>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</si>
  <si>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</si>
  <si>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</si>
  <si>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</si>
  <si>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</si>
  <si>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</si>
  <si>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</si>
  <si>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</si>
  <si>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</si>
  <si>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</si>
  <si>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</si>
  <si>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</si>
  <si>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</si>
  <si>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</si>
  <si>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</si>
  <si>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</si>
  <si>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</si>
  <si>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</si>
  <si>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</si>
  <si>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</si>
  <si>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</si>
  <si>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</si>
  <si>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</si>
  <si>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</si>
  <si>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</si>
  <si>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</si>
  <si>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</si>
  <si>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</si>
  <si>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</si>
  <si>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</si>
  <si>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</si>
  <si>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</si>
  <si>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</si>
  <si>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</si>
  <si>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</si>
  <si>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</si>
  <si>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</si>
  <si>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</si>
  <si>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</si>
  <si>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</si>
  <si>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</si>
  <si>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</si>
  <si>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</si>
  <si>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</si>
  <si>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</si>
  <si>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</si>
  <si>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</si>
  <si>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</si>
  <si>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</si>
  <si>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</si>
  <si>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</si>
  <si>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</si>
  <si>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</si>
  <si>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</si>
  <si>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</si>
  <si>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</si>
  <si>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</si>
  <si>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</si>
  <si>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</si>
  <si>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</si>
  <si>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</si>
  <si>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</si>
  <si>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</si>
  <si>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</si>
  <si>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</si>
  <si>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</si>
  <si>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</si>
  <si>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</si>
  <si>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</si>
  <si>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</si>
  <si>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</si>
  <si>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</si>
  <si>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</si>
  <si>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</si>
  <si>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</si>
  <si>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</si>
  <si>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</si>
  <si>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</si>
  <si>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</si>
  <si>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</si>
  <si>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</si>
  <si>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</si>
  <si>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</si>
  <si>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</si>
  <si>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</si>
  <si>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</si>
  <si>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</si>
  <si>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</si>
  <si>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</si>
  <si>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</si>
  <si>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</si>
  <si>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</si>
  <si>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</si>
  <si>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</si>
  <si>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</si>
  <si>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</si>
  <si>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</si>
  <si>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</si>
  <si>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</si>
  <si>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</si>
  <si>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</si>
  <si>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</si>
  <si>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</si>
  <si>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</si>
  <si>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</si>
  <si>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</si>
  <si>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</si>
  <si>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</si>
  <si>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</si>
  <si>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</si>
  <si>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</si>
  <si>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</si>
  <si>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</si>
  <si>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</si>
  <si>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</si>
  <si>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</si>
  <si>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</si>
  <si>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</si>
  <si>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</si>
  <si>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</si>
  <si>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</si>
  <si>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</si>
  <si>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</si>
  <si>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</si>
  <si>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</si>
  <si>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</si>
  <si>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</si>
  <si>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</si>
  <si>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</si>
  <si>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</si>
  <si>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</si>
  <si>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</si>
  <si>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</si>
  <si>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</si>
  <si>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</si>
  <si>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</si>
  <si>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</si>
  <si>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</si>
  <si>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</si>
  <si>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</si>
  <si>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</si>
  <si>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</si>
  <si>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</si>
  <si>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</si>
  <si>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</si>
  <si>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</si>
  <si>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</si>
  <si>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</si>
  <si>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</si>
  <si>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</si>
  <si>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</si>
  <si>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</si>
  <si>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</si>
  <si>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</si>
  <si>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</si>
  <si>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</si>
  <si>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</si>
  <si>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</si>
  <si>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</si>
  <si>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</si>
  <si>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</si>
  <si>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</si>
  <si>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</si>
  <si>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</si>
  <si>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</si>
  <si>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</si>
  <si>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</si>
  <si>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</si>
  <si>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</si>
  <si>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</si>
  <si>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</si>
  <si>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</si>
  <si>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</si>
  <si>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</si>
  <si>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</si>
  <si>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</si>
  <si>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</si>
  <si>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</si>
  <si>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</si>
  <si>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</si>
  <si>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</si>
  <si>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</si>
  <si>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</si>
  <si>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</si>
  <si>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</si>
  <si>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</si>
  <si>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</si>
  <si>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</si>
  <si>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</si>
  <si>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</si>
  <si>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</si>
  <si>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</si>
  <si>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</si>
  <si>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</si>
  <si>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</si>
  <si>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</si>
  <si>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</si>
  <si>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</si>
  <si>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</si>
  <si>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</si>
  <si>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</si>
  <si>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</si>
  <si>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</si>
  <si>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</si>
  <si>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</si>
  <si>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</si>
  <si>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</si>
  <si>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</si>
  <si>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</si>
  <si>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</si>
  <si>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</si>
  <si>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</si>
  <si>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</si>
  <si>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</si>
  <si>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</si>
  <si>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</si>
  <si>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</si>
  <si>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</si>
  <si>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</si>
  <si>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</si>
  <si>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</si>
  <si>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</si>
  <si>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</si>
  <si>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</si>
  <si>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</si>
  <si>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</si>
  <si>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</si>
  <si>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</si>
  <si>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</si>
  <si>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</si>
  <si>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</si>
  <si>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</si>
  <si>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</si>
  <si>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</si>
  <si>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</si>
  <si>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</si>
  <si>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</si>
  <si>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</si>
  <si>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</si>
  <si>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</si>
  <si>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</si>
  <si>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</si>
  <si>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</si>
  <si>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</si>
  <si>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</si>
  <si>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</si>
  <si>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</si>
  <si>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</si>
  <si>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</si>
  <si>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</si>
  <si>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</si>
  <si>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</si>
  <si>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</si>
  <si>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</si>
  <si>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</si>
  <si>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</si>
  <si>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</si>
  <si>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</si>
  <si>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</si>
  <si>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</si>
  <si>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</si>
  <si>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</si>
  <si>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</si>
  <si>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</si>
  <si>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</si>
  <si>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</si>
  <si>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</si>
  <si>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</si>
  <si>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</si>
  <si>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</si>
  <si>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</si>
  <si>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</si>
  <si>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</si>
  <si>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</si>
  <si>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</si>
  <si>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</si>
  <si>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</si>
  <si>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</si>
  <si>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</si>
  <si>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</si>
  <si>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</si>
  <si>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</si>
  <si>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</si>
  <si>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</si>
  <si>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</si>
  <si>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</si>
  <si>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</si>
  <si>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</si>
  <si>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</si>
  <si>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</si>
  <si>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</si>
  <si>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</si>
  <si>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</si>
  <si>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</si>
  <si>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</si>
  <si>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</si>
  <si>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</si>
  <si>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</si>
  <si>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</si>
  <si>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</si>
  <si>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</si>
  <si>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</si>
  <si>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</si>
  <si>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</si>
  <si>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</si>
  <si>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</si>
  <si>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</si>
  <si>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</si>
  <si>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</si>
  <si>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</si>
  <si>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</si>
  <si>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</si>
  <si>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</si>
  <si>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</si>
  <si>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</si>
  <si>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</si>
  <si>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</si>
  <si>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</si>
  <si>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</si>
  <si>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</si>
  <si>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</si>
  <si>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</si>
  <si>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</si>
  <si>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</si>
  <si>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</si>
  <si>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</si>
  <si>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</si>
  <si>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</si>
  <si>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</si>
  <si>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</si>
  <si>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</si>
  <si>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</si>
  <si>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</si>
  <si>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</si>
  <si>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</si>
  <si>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</si>
  <si>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</si>
  <si>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</si>
  <si>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</si>
  <si>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</si>
  <si>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</si>
  <si>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</si>
  <si>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</si>
  <si>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</si>
  <si>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</si>
  <si>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</si>
  <si>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</si>
  <si>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</si>
  <si>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</si>
  <si>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</si>
  <si>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</si>
  <si>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</si>
  <si>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</si>
  <si>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</si>
  <si>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</si>
  <si>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</si>
  <si>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</si>
  <si>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</si>
  <si>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</si>
  <si>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</si>
  <si>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</si>
  <si>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</si>
  <si>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</si>
  <si>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</si>
  <si>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</si>
  <si>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</si>
  <si>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</si>
  <si>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</si>
  <si>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</si>
  <si>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</si>
  <si>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</si>
  <si>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</si>
  <si>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</si>
  <si>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</si>
  <si>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</si>
  <si>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</si>
  <si>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</si>
  <si>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</si>
  <si>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</si>
  <si>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</si>
  <si>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</si>
  <si>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</si>
  <si>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</si>
  <si>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</si>
  <si>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</si>
  <si>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</si>
  <si>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</si>
  <si>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</si>
  <si>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</si>
  <si>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</si>
  <si>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</si>
  <si>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</si>
  <si>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</si>
  <si>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</si>
  <si>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</si>
  <si>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</si>
  <si>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</si>
  <si>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</si>
  <si>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</si>
  <si>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</si>
  <si>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</si>
  <si>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</si>
  <si>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</si>
  <si>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</si>
  <si>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</si>
  <si>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</si>
  <si>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</si>
  <si>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</si>
  <si>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</si>
  <si>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</si>
  <si>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</si>
  <si>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</si>
  <si>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</si>
  <si>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</si>
  <si>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</si>
  <si>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</si>
  <si>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</si>
  <si>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</si>
  <si>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</si>
  <si>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</si>
  <si>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</si>
  <si>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</si>
  <si>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</si>
  <si>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</si>
  <si>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</si>
  <si>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</si>
  <si>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</si>
  <si>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</si>
  <si>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</si>
  <si>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</si>
  <si>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</si>
  <si>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</si>
  <si>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</si>
  <si>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</si>
  <si>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</si>
  <si>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</si>
  <si>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</si>
  <si>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</si>
  <si>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</si>
  <si>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</si>
  <si>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</si>
  <si>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</si>
  <si>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</si>
  <si>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</si>
  <si>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</si>
  <si>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</si>
  <si>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</si>
  <si>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</si>
  <si>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</si>
  <si>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</si>
  <si>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</si>
  <si>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</si>
  <si>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</si>
  <si>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</si>
  <si>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</si>
  <si>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</si>
  <si>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</si>
  <si>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</si>
  <si>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</si>
  <si>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</si>
  <si>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</si>
  <si>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</si>
  <si>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</si>
  <si>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</si>
  <si>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</si>
  <si>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</si>
  <si>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</si>
  <si>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</si>
  <si>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</si>
  <si>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</si>
  <si>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</si>
  <si>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</si>
  <si>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</si>
  <si>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</si>
  <si>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</si>
  <si>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</si>
  <si>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</si>
  <si>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</si>
  <si>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</si>
  <si>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</si>
  <si>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</si>
  <si>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</si>
  <si>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</si>
  <si>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</si>
  <si>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</si>
  <si>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</si>
  <si>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</si>
  <si>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</si>
  <si>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</si>
  <si>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</si>
  <si>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</si>
  <si>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</si>
  <si>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</si>
  <si>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</si>
  <si>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</si>
  <si>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</si>
  <si>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</si>
  <si>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</si>
  <si>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</si>
  <si>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</si>
  <si>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</si>
  <si>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</si>
  <si>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</si>
  <si>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</si>
  <si>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</si>
  <si>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</si>
  <si>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</si>
  <si>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</si>
  <si>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</si>
  <si>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</si>
  <si>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</si>
  <si>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</si>
  <si>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</si>
  <si>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</si>
  <si>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</si>
  <si>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</si>
  <si>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</si>
  <si>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</si>
  <si>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</si>
  <si>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</si>
  <si>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</si>
  <si>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</si>
  <si>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</si>
  <si>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</si>
  <si>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</si>
  <si>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</si>
  <si>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</si>
  <si>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</si>
  <si>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</si>
  <si>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</si>
  <si>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</si>
  <si>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</si>
  <si>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</si>
  <si>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</si>
  <si>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</si>
  <si>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</si>
  <si>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</si>
  <si>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</si>
  <si>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</si>
  <si>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</si>
  <si>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</si>
  <si>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</si>
  <si>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</si>
  <si>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</si>
  <si>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</si>
  <si>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</si>
  <si>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</si>
  <si>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</si>
  <si>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</si>
  <si>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</si>
  <si>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</si>
  <si>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</si>
  <si>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</si>
  <si>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</si>
  <si>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</si>
  <si>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</si>
  <si>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</si>
  <si>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</si>
  <si>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</si>
  <si>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</si>
  <si>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</si>
  <si>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</si>
  <si>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</si>
  <si>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</si>
  <si>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</si>
  <si>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</si>
  <si>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</si>
  <si>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</si>
  <si>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</si>
  <si>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</si>
  <si>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</si>
  <si>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</si>
  <si>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</si>
  <si>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</si>
  <si>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</si>
  <si>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</si>
  <si>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</si>
  <si>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</si>
  <si>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</si>
  <si>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</si>
  <si>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</si>
  <si>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</si>
  <si>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</si>
  <si>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</si>
  <si>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</si>
  <si>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</si>
  <si>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</si>
  <si>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</si>
  <si>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</si>
  <si>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</si>
  <si>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</si>
  <si>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</si>
  <si>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</si>
  <si>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</si>
  <si>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</si>
  <si>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</si>
  <si>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</si>
  <si>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</si>
  <si>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</si>
  <si>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</si>
  <si>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</si>
  <si>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</si>
  <si>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</si>
  <si>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</si>
  <si>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</si>
  <si>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</si>
  <si>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</si>
  <si>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</si>
  <si>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</si>
  <si>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</si>
  <si>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</si>
  <si>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</si>
  <si>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</si>
  <si>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</si>
  <si>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</si>
  <si>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</si>
  <si>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</si>
  <si>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</si>
  <si>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</si>
  <si>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</si>
  <si>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</si>
  <si>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</si>
  <si>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</si>
  <si>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</si>
  <si>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</si>
  <si>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</si>
  <si>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</si>
  <si>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</si>
  <si>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</si>
  <si>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</si>
  <si>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</si>
  <si>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</si>
  <si>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</si>
  <si>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</si>
  <si>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</si>
  <si>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</si>
  <si>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</si>
  <si>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</si>
  <si>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</si>
  <si>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</si>
  <si>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</si>
  <si>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</si>
  <si>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</si>
  <si>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</si>
  <si>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</si>
  <si>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</si>
  <si>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</si>
  <si>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</si>
  <si>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</si>
  <si>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</si>
  <si>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</si>
  <si>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</si>
  <si>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</si>
  <si>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</si>
  <si>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</si>
  <si>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</si>
  <si>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</si>
  <si>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</si>
  <si>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</si>
  <si>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</si>
  <si>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</si>
  <si>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</si>
  <si>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</si>
  <si>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</si>
  <si>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</si>
  <si>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</si>
  <si>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</si>
  <si>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</si>
  <si>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</si>
  <si>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</si>
  <si>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</si>
  <si>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</si>
  <si>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</si>
  <si>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</si>
  <si>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</si>
  <si>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</si>
  <si>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</si>
  <si>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</si>
  <si>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</si>
  <si>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</si>
  <si>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</si>
  <si>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</si>
  <si>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</si>
  <si>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</si>
  <si>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</si>
  <si>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</si>
  <si>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</si>
  <si>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</si>
  <si>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</si>
  <si>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</si>
  <si>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</si>
  <si>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</si>
  <si>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</si>
  <si>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</si>
  <si>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</si>
  <si>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</si>
  <si>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</si>
  <si>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</si>
  <si>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</si>
  <si>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</si>
  <si>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</si>
  <si>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</si>
  <si>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</si>
  <si>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</si>
  <si>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</si>
  <si>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</si>
  <si>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</si>
  <si>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</si>
  <si>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</si>
  <si>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</si>
  <si>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</si>
  <si>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</si>
  <si>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</si>
  <si>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</si>
  <si>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</si>
  <si>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</si>
  <si>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</si>
  <si>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</si>
  <si>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</si>
  <si>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</si>
  <si>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</si>
  <si>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</si>
  <si>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</si>
  <si>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</si>
  <si>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</si>
  <si>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</si>
  <si>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</si>
  <si>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</si>
  <si>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</si>
  <si>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</si>
  <si>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</si>
  <si>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</si>
  <si>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</si>
  <si>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</si>
  <si>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</si>
  <si>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</si>
  <si>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</si>
  <si>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</si>
  <si>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</si>
  <si>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</si>
  <si>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</si>
  <si>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</si>
  <si>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</si>
  <si>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</si>
  <si>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</si>
  <si>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</si>
  <si>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</si>
  <si>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</si>
  <si>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</si>
  <si>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</si>
  <si>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</si>
  <si>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</si>
  <si>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</si>
  <si>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</si>
  <si>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</si>
  <si>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</si>
  <si>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</si>
  <si>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</si>
  <si>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</si>
  <si>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</si>
  <si>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</si>
  <si>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</si>
  <si>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</si>
  <si>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</si>
  <si>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</si>
  <si>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</si>
  <si>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</si>
  <si>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</si>
  <si>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</si>
  <si>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</si>
  <si>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</si>
  <si>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</si>
  <si>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</si>
  <si>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</si>
  <si>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</si>
  <si>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</si>
  <si>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</si>
  <si>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</si>
  <si>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</si>
  <si>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</si>
  <si>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</si>
  <si>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</si>
  <si>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</si>
  <si>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</si>
  <si>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</si>
  <si>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</si>
  <si>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</si>
  <si>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</si>
  <si>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</si>
  <si>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</si>
  <si>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</si>
  <si>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</si>
  <si>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</si>
  <si>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</si>
  <si>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</si>
  <si>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</si>
  <si>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</si>
  <si>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</si>
  <si>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</si>
  <si>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</si>
  <si>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</si>
  <si>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</si>
  <si>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</si>
  <si>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</si>
  <si>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</si>
  <si>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</si>
  <si>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</si>
  <si>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</si>
  <si>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</si>
  <si>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</si>
  <si>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</si>
  <si>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</si>
  <si>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</si>
  <si>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</si>
  <si>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</si>
  <si>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</si>
  <si>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</si>
  <si>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</si>
  <si>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</si>
  <si>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</si>
  <si>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</si>
  <si>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</si>
  <si>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</si>
  <si>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</si>
  <si>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</si>
  <si>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</si>
  <si>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</si>
  <si>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</si>
  <si>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</si>
  <si>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</si>
  <si>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</si>
  <si>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</si>
  <si>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</si>
  <si>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</si>
  <si>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</si>
  <si>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</si>
  <si>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</si>
  <si>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</si>
  <si>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</si>
  <si>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</si>
  <si>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</si>
  <si>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</si>
  <si>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</si>
  <si>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</si>
  <si>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</si>
  <si>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</si>
  <si>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</si>
  <si>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</si>
  <si>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</si>
  <si>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</si>
  <si>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</si>
  <si>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</si>
  <si>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</si>
  <si>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</si>
  <si>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</si>
  <si>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</si>
  <si>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</si>
  <si>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</si>
  <si>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</si>
  <si>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</si>
  <si>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</si>
  <si>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</si>
  <si>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</si>
  <si>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</si>
  <si>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</si>
  <si>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</si>
  <si>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</si>
  <si>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</si>
  <si>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</si>
  <si>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</si>
  <si>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</si>
  <si>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</si>
  <si>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</si>
  <si>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</si>
  <si>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</si>
  <si>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</si>
  <si>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</si>
  <si>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</si>
  <si>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</si>
  <si>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</si>
  <si>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</si>
  <si>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</si>
  <si>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</si>
  <si>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</si>
  <si>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</si>
  <si>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</si>
  <si>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</si>
  <si>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</si>
  <si>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</si>
  <si>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</si>
  <si>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</si>
  <si>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</si>
  <si>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</si>
  <si>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</si>
  <si>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</si>
  <si>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</si>
  <si>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</si>
  <si>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</si>
  <si>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</si>
  <si>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</si>
  <si>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</si>
  <si>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</si>
  <si>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</si>
  <si>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</si>
  <si>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</si>
  <si>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</si>
  <si>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</si>
  <si>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</si>
  <si>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</si>
  <si>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</si>
  <si>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</si>
  <si>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</si>
  <si>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</si>
  <si>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</si>
  <si>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</si>
  <si>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</si>
  <si>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</si>
  <si>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</si>
  <si>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</si>
  <si>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</si>
  <si>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</si>
  <si>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</si>
  <si>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</si>
  <si>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</si>
  <si>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</si>
  <si>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</si>
  <si>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</si>
  <si>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</si>
  <si>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</si>
  <si>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</si>
  <si>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</si>
  <si>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</si>
  <si>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</si>
  <si>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</si>
  <si>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</si>
  <si>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</si>
  <si>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</si>
  <si>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</si>
  <si>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</si>
  <si>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</si>
  <si>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</si>
  <si>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</si>
  <si>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</si>
  <si>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</si>
  <si>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</si>
  <si>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</si>
  <si>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</si>
  <si>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</si>
  <si>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</si>
  <si>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</si>
  <si>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</si>
  <si>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</si>
  <si>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</si>
  <si>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</si>
  <si>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</si>
  <si>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</si>
  <si>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</si>
  <si>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</si>
  <si>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</si>
  <si>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</si>
  <si>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</si>
  <si>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</si>
  <si>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</si>
  <si>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</si>
  <si>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</si>
  <si>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</si>
  <si>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</si>
  <si>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</si>
  <si>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</si>
  <si>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</si>
  <si>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</si>
  <si>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</si>
  <si>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</si>
  <si>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</si>
  <si>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</si>
  <si>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</si>
  <si>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</si>
  <si>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</si>
  <si>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</si>
  <si>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</si>
  <si>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</si>
  <si>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</si>
  <si>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</si>
  <si>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</si>
  <si>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</si>
  <si>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</si>
  <si>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</si>
  <si>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</si>
  <si>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</si>
  <si>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</si>
  <si>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</si>
  <si>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</si>
  <si>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</si>
  <si>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</si>
  <si>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</si>
  <si>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</si>
  <si>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</si>
  <si>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</si>
  <si>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</si>
  <si>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</si>
  <si>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</si>
  <si>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</si>
  <si>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</si>
  <si>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</si>
  <si>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</si>
  <si>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</si>
  <si>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</si>
  <si>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</si>
  <si>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</si>
  <si>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</si>
  <si>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</si>
  <si>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</si>
  <si>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</si>
  <si>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</si>
  <si>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</si>
  <si>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</si>
  <si>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</si>
  <si>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</si>
  <si>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</si>
  <si>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</si>
  <si>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</si>
  <si>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</si>
  <si>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</si>
  <si>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</si>
  <si>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</si>
  <si>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</si>
  <si>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</si>
  <si>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</si>
  <si>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</si>
  <si>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</si>
  <si>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</si>
  <si>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</si>
  <si>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</si>
  <si>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</si>
  <si>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</si>
  <si>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</si>
  <si>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</si>
  <si>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</si>
  <si>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</si>
  <si>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</si>
  <si>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</si>
  <si>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</si>
  <si>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</si>
  <si>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</si>
  <si>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</si>
  <si>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</si>
  <si>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</si>
  <si>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</si>
  <si>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</si>
  <si>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</si>
  <si>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</si>
  <si>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</si>
  <si>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</si>
  <si>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</si>
  <si>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</si>
  <si>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</si>
  <si>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</si>
  <si>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</si>
  <si>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</si>
  <si>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</si>
  <si>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</si>
  <si>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</si>
  <si>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</si>
  <si>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</si>
  <si>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</si>
  <si>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</si>
  <si>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</si>
  <si>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</si>
  <si>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</si>
  <si>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</si>
  <si>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</si>
  <si>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</si>
  <si>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</si>
  <si>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</si>
  <si>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</si>
  <si>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</si>
  <si>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</si>
  <si>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</si>
  <si>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</si>
  <si>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</si>
  <si>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</si>
  <si>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</si>
  <si>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</si>
  <si>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</si>
  <si>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</si>
  <si>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</si>
  <si>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</si>
  <si>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</si>
  <si>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</si>
  <si>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</si>
  <si>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</si>
  <si>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</si>
  <si>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</si>
  <si>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</si>
  <si>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</si>
  <si>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</si>
  <si>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</si>
  <si>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</si>
  <si>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</si>
  <si>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</si>
  <si>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</si>
  <si>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</si>
  <si>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</si>
  <si>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</si>
  <si>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</si>
  <si>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</si>
  <si>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</si>
  <si>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</si>
  <si>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</si>
  <si>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</si>
  <si>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</si>
  <si>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</si>
  <si>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</si>
  <si>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</si>
  <si>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</si>
  <si>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</si>
  <si>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</si>
  <si>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</si>
  <si>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</si>
  <si>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</si>
  <si>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</si>
  <si>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</si>
  <si>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</si>
  <si>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</si>
  <si>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</si>
  <si>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</si>
  <si>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</si>
  <si>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</si>
  <si>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</si>
  <si>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</si>
  <si>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</si>
  <si>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</si>
  <si>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</si>
  <si>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</si>
  <si>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</si>
  <si>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</si>
  <si>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</si>
  <si>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</si>
  <si>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</si>
  <si>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</si>
  <si>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</si>
  <si>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</si>
  <si>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</si>
  <si>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</si>
  <si>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</si>
  <si>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</si>
  <si>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</si>
  <si>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</si>
  <si>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</si>
  <si>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</si>
  <si>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</si>
  <si>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</si>
  <si>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</si>
  <si>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</si>
  <si>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</si>
  <si>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</si>
  <si>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</si>
  <si>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</si>
  <si>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</si>
  <si>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</si>
  <si>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</si>
  <si>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</si>
  <si>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</si>
  <si>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</si>
  <si>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</si>
  <si>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</si>
  <si>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</si>
  <si>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</si>
  <si>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</si>
  <si>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</si>
  <si>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</si>
  <si>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</si>
  <si>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</si>
  <si>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</si>
  <si>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</si>
  <si>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</si>
  <si>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</si>
  <si>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</si>
  <si>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</si>
  <si>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</si>
  <si>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</si>
  <si>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</si>
  <si>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</si>
  <si>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</si>
  <si>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</si>
  <si>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</si>
  <si>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</si>
  <si>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</si>
  <si>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</si>
  <si>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</si>
  <si>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</si>
  <si>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</si>
  <si>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</si>
  <si>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</si>
  <si>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</si>
  <si>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</si>
  <si>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</si>
  <si>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</si>
  <si>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</si>
  <si>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</si>
  <si>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</si>
  <si>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</si>
  <si>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</si>
  <si>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</si>
  <si>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</si>
  <si>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</si>
  <si>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</si>
  <si>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</si>
  <si>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</si>
  <si>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</si>
  <si>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</si>
  <si>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</si>
  <si>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</si>
  <si>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</si>
  <si>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</si>
  <si>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</si>
  <si>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</si>
  <si>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</si>
  <si>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</si>
  <si>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</si>
  <si>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</si>
  <si>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</si>
  <si>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</si>
  <si>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</si>
  <si>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</si>
  <si>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</si>
  <si>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</si>
  <si>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</si>
  <si>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</si>
  <si>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</si>
  <si>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</si>
  <si>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</si>
  <si>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</si>
  <si>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</si>
  <si>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</si>
  <si>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</si>
  <si>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</si>
  <si>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</si>
  <si>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</si>
  <si>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</si>
  <si>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</si>
  <si>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</si>
  <si>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</si>
  <si>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</si>
  <si>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</si>
  <si>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</si>
  <si>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</si>
  <si>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</si>
  <si>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</si>
  <si>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</si>
  <si>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</si>
  <si>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</si>
  <si>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</si>
  <si>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</si>
  <si>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</si>
  <si>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</si>
  <si>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</si>
  <si>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</si>
  <si>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</si>
  <si>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</si>
  <si>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</si>
  <si>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</si>
  <si>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</si>
  <si>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</si>
  <si>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</si>
  <si>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</si>
  <si>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</si>
  <si>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</si>
  <si>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</si>
  <si>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</si>
  <si>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</si>
  <si>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</si>
  <si>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</si>
  <si>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</si>
  <si>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</si>
  <si>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</si>
  <si>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</si>
  <si>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</si>
  <si>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</si>
  <si>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</si>
  <si>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</si>
  <si>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</si>
  <si>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</si>
  <si>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</si>
  <si>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</si>
  <si>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</si>
  <si>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</si>
  <si>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</si>
  <si>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</si>
  <si>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</si>
  <si>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</si>
  <si>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</si>
  <si>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</si>
  <si>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</si>
  <si>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</si>
  <si>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</si>
  <si>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</si>
  <si>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</si>
  <si>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</si>
  <si>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</si>
  <si>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</si>
  <si>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</si>
  <si>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</si>
  <si>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</si>
  <si>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</si>
  <si>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</si>
  <si>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</si>
  <si>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</si>
  <si>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</si>
  <si>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</si>
  <si>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</si>
  <si>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</si>
  <si>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</si>
  <si>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</si>
  <si>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</si>
  <si>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</si>
  <si>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</si>
  <si>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</si>
  <si>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</si>
  <si>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</si>
  <si>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</si>
  <si>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</si>
  <si>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</si>
  <si>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</si>
  <si>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</si>
  <si>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</si>
  <si>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</si>
  <si>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</si>
  <si>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</si>
  <si>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</si>
  <si>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</si>
  <si>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</si>
  <si>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</si>
  <si>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</si>
  <si>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</si>
  <si>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</si>
  <si>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</si>
  <si>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</si>
  <si>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</si>
  <si>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</si>
  <si>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</si>
  <si>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</si>
  <si>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</si>
  <si>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</si>
  <si>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</si>
  <si>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</si>
  <si>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</si>
  <si>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</si>
  <si>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</si>
  <si>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</si>
  <si>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</si>
  <si>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</si>
  <si>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</si>
  <si>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</si>
  <si>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</si>
  <si>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</si>
  <si>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</si>
  <si>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</si>
  <si>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</si>
  <si>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</si>
  <si>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</si>
  <si>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</si>
  <si>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</si>
  <si>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</si>
  <si>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</si>
  <si>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</si>
  <si>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</si>
  <si>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</si>
  <si>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</si>
  <si>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</si>
  <si>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</si>
  <si>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</si>
  <si>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</si>
  <si>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</si>
  <si>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</si>
  <si>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</si>
  <si>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</si>
  <si>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</si>
  <si>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</si>
  <si>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</si>
  <si>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</si>
  <si>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</si>
  <si>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</si>
  <si>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</si>
  <si>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</si>
  <si>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</si>
  <si>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</si>
  <si>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</si>
  <si>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</si>
  <si>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</si>
  <si>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</si>
  <si>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</si>
  <si>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</si>
  <si>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</si>
  <si>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</si>
  <si>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</si>
  <si>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</si>
  <si>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</si>
  <si>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</si>
  <si>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</si>
  <si>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</si>
  <si>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</si>
  <si>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</si>
  <si>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</si>
  <si>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</si>
  <si>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</si>
  <si>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</si>
  <si>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</si>
  <si>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</si>
  <si>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</si>
  <si>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</si>
  <si>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</si>
  <si>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</si>
  <si>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</si>
  <si>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</si>
  <si>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</si>
  <si>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</si>
  <si>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</si>
  <si>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</si>
  <si>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</si>
  <si>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</si>
  <si>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</si>
  <si>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</si>
  <si>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</si>
  <si>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</si>
  <si>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</si>
  <si>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</si>
  <si>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</si>
  <si>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</si>
  <si>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</si>
  <si>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</si>
  <si>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</si>
  <si>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</si>
  <si>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</si>
  <si>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</si>
  <si>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</si>
  <si>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</si>
  <si>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</si>
  <si>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</si>
  <si>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</si>
  <si>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</si>
  <si>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</si>
  <si>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</si>
  <si>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</si>
  <si>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</si>
  <si>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</si>
  <si>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</si>
  <si>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</si>
  <si>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</si>
  <si>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</si>
  <si>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</si>
  <si>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</si>
  <si>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</si>
  <si>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</si>
  <si>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</si>
  <si>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</si>
  <si>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</si>
  <si>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</si>
  <si>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</si>
  <si>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</si>
  <si>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</si>
  <si>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</si>
  <si>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</si>
  <si>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</si>
  <si>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</si>
  <si>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</si>
  <si>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</si>
  <si>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</si>
  <si>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</si>
  <si>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</si>
  <si>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</si>
  <si>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</si>
  <si>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</si>
  <si>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</si>
  <si>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</si>
  <si>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</si>
  <si>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</si>
  <si>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</si>
  <si>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</si>
  <si>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</si>
  <si>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</si>
  <si>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</si>
  <si>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</si>
  <si>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</si>
  <si>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</si>
  <si>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</si>
  <si>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</si>
  <si>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</si>
  <si>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</si>
  <si>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</si>
  <si>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</si>
  <si>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</si>
  <si>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</si>
  <si>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</si>
  <si>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</si>
  <si>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</si>
  <si>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</si>
  <si>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</si>
  <si>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</si>
  <si>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</si>
  <si>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</si>
  <si>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</si>
  <si>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</si>
  <si>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</si>
  <si>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</si>
  <si>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</si>
  <si>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</si>
  <si>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</si>
  <si>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</si>
  <si>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</si>
  <si>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</si>
  <si>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</si>
  <si>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</si>
  <si>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</si>
  <si>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</si>
  <si>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</si>
  <si>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</si>
  <si>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</si>
  <si>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</si>
  <si>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</si>
  <si>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</si>
  <si>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</si>
  <si>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</si>
  <si>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</si>
  <si>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</si>
  <si>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</si>
  <si>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</si>
  <si>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</si>
  <si>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</si>
  <si>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</si>
  <si>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</si>
  <si>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</si>
  <si>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</si>
  <si>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</si>
  <si>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</si>
  <si>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</si>
  <si>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</si>
  <si>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</si>
  <si>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</si>
  <si>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</si>
  <si>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</si>
  <si>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</si>
  <si>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</si>
  <si>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</si>
  <si>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</si>
  <si>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</si>
  <si>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</si>
  <si>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</si>
  <si>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</si>
  <si>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</si>
  <si>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</si>
  <si>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</si>
  <si>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</si>
  <si>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</si>
  <si>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</si>
  <si>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</si>
  <si>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</si>
  <si>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</si>
  <si>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</si>
  <si>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</si>
  <si>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</si>
  <si>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</si>
  <si>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</si>
  <si>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</si>
  <si>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</si>
  <si>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</si>
  <si>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</si>
  <si>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</si>
  <si>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</si>
  <si>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</si>
  <si>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</si>
  <si>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</si>
  <si>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</si>
  <si>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</si>
  <si>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</si>
  <si>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</si>
  <si>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</si>
  <si>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</si>
  <si>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</si>
  <si>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</si>
  <si>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</si>
  <si>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</si>
  <si>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</si>
  <si>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</si>
  <si>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</si>
  <si>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</si>
  <si>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</si>
  <si>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</si>
  <si>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</si>
  <si>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</si>
  <si>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</si>
  <si>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</si>
  <si>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</si>
  <si>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</si>
  <si>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</si>
  <si>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</si>
  <si>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</si>
  <si>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</si>
  <si>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</si>
  <si>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</si>
  <si>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</si>
  <si>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</si>
  <si>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</si>
  <si>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</si>
  <si>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</si>
  <si>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</si>
  <si>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</si>
  <si>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</si>
  <si>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</si>
  <si>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</si>
  <si>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</si>
  <si>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</si>
  <si>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</si>
  <si>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</si>
  <si>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</si>
  <si>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</si>
  <si>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</si>
  <si>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</si>
  <si>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</si>
  <si>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</si>
  <si>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</si>
  <si>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</si>
  <si>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</si>
  <si>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</si>
  <si>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</si>
  <si>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</si>
  <si>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</si>
  <si>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</si>
  <si>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</si>
  <si>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</si>
  <si>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</si>
  <si>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</si>
  <si>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</si>
  <si>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</si>
  <si>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</si>
  <si>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</si>
  <si>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</si>
  <si>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</si>
  <si>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</si>
  <si>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</si>
  <si>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</si>
  <si>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</si>
  <si>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</si>
  <si>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</si>
  <si>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</si>
  <si>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</si>
  <si>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</si>
  <si>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</si>
  <si>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</si>
  <si>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</si>
  <si>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</si>
  <si>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</si>
  <si>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</si>
  <si>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</si>
  <si>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</si>
  <si>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</si>
  <si>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</si>
  <si>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</si>
  <si>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</si>
  <si>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</si>
  <si>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</si>
  <si>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</si>
  <si>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</si>
  <si>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</si>
  <si>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</si>
  <si>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</si>
  <si>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</si>
  <si>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</si>
  <si>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</si>
  <si>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</si>
  <si>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</si>
  <si>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</si>
  <si>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</si>
  <si>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</si>
  <si>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</si>
  <si>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</si>
  <si>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</si>
  <si>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</si>
  <si>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</si>
  <si>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</si>
  <si>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</si>
  <si>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</si>
  <si>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</si>
  <si>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</si>
  <si>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</si>
  <si>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</si>
  <si>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</si>
  <si>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</si>
  <si>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</si>
  <si>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</si>
  <si>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</si>
  <si>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</si>
  <si>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</si>
  <si>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</si>
  <si>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</si>
  <si>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</si>
  <si>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</si>
  <si>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</si>
  <si>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</si>
  <si>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</si>
  <si>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</si>
  <si>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</si>
  <si>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</si>
  <si>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</si>
  <si>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</si>
  <si>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</si>
  <si>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</si>
  <si>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</si>
  <si>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</si>
  <si>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</si>
  <si>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</si>
  <si>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</si>
  <si>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</si>
  <si>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</si>
  <si>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</si>
  <si>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</si>
  <si>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</si>
  <si>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</si>
  <si>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</si>
  <si>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</si>
  <si>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</si>
  <si>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</si>
  <si>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</si>
  <si>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</si>
  <si>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</si>
  <si>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</si>
  <si>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</si>
  <si>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</si>
  <si>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</si>
  <si>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</si>
  <si>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</si>
  <si>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</si>
  <si>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</si>
  <si>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</si>
  <si>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</si>
  <si>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</si>
  <si>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</si>
  <si>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</si>
  <si>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</si>
  <si>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</si>
  <si>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</si>
  <si>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</si>
  <si>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</si>
  <si>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</si>
  <si>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</si>
  <si>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</si>
  <si>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</si>
  <si>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</si>
  <si>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</si>
  <si>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</si>
  <si>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</si>
  <si>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</si>
  <si>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</si>
  <si>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</si>
  <si>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</si>
  <si>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</si>
  <si>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</si>
  <si>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</si>
  <si>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</si>
  <si>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</si>
  <si>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</si>
  <si>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</si>
  <si>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</si>
  <si>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</si>
  <si>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</si>
  <si>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</si>
  <si>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</si>
  <si>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</si>
  <si>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</si>
  <si>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</si>
  <si>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</si>
  <si>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</si>
  <si>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</si>
  <si>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</si>
  <si>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</si>
  <si>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</si>
  <si>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</si>
  <si>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</si>
  <si>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</si>
  <si>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</si>
  <si>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</si>
  <si>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</si>
  <si>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</si>
  <si>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</si>
  <si>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</si>
  <si>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</si>
  <si>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</si>
  <si>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</si>
  <si>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</si>
  <si>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</si>
  <si>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</si>
  <si>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</si>
  <si>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</si>
  <si>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</si>
  <si>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</si>
  <si>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</si>
  <si>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</si>
  <si>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</si>
  <si>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</si>
  <si>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</si>
  <si>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</si>
  <si>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</si>
  <si>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</si>
  <si>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</si>
  <si>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</si>
  <si>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</si>
  <si>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</si>
  <si>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</si>
  <si>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</si>
  <si>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</si>
  <si>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</si>
  <si>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</si>
  <si>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</si>
  <si>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</si>
  <si>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</si>
  <si>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</si>
  <si>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</si>
  <si>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</si>
  <si>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</si>
  <si>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</si>
  <si>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</si>
  <si>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</si>
  <si>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</si>
  <si>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</si>
  <si>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</si>
  <si>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</si>
  <si>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</si>
  <si>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</si>
  <si>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</si>
  <si>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</si>
  <si>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</si>
  <si>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</si>
  <si>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</si>
  <si>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</si>
  <si>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</si>
  <si>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</si>
  <si>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</si>
  <si>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</si>
  <si>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</si>
  <si>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</si>
  <si>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</si>
  <si>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</si>
  <si>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</si>
  <si>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</si>
  <si>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</si>
  <si>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</si>
  <si>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</si>
  <si>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</si>
  <si>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</si>
  <si>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</si>
  <si>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</si>
  <si>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</si>
  <si>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</si>
  <si>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</si>
  <si>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</si>
  <si>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</si>
  <si>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</si>
  <si>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</si>
  <si>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</si>
  <si>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</si>
  <si>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</si>
  <si>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</si>
  <si>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</si>
  <si>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</si>
  <si>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</si>
  <si>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</si>
  <si>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</si>
  <si>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</si>
  <si>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</si>
  <si>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</si>
  <si>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</si>
  <si>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</si>
  <si>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</si>
  <si>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</si>
  <si>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</si>
  <si>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</si>
  <si>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</si>
  <si>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</si>
  <si>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</si>
  <si>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</si>
  <si>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</si>
  <si>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</si>
  <si>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</si>
  <si>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</si>
  <si>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</si>
  <si>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</si>
  <si>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</si>
  <si>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</si>
  <si>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</si>
  <si>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</si>
  <si>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</si>
  <si>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</si>
  <si>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</si>
  <si>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</si>
  <si>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</si>
  <si>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</si>
  <si>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</si>
  <si>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</si>
  <si>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</si>
  <si>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</si>
  <si>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</si>
  <si>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</si>
  <si>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</si>
  <si>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</si>
  <si>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</si>
  <si>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</si>
  <si>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</si>
  <si>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</si>
  <si>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</si>
  <si>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</si>
  <si>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</si>
  <si>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</si>
  <si>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</si>
  <si>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</si>
  <si>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</si>
  <si>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</si>
  <si>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</si>
  <si>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</si>
  <si>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</si>
  <si>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</si>
  <si>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</si>
  <si>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</si>
  <si>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</si>
  <si>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</si>
  <si>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</si>
  <si>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</si>
  <si>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</si>
  <si>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</si>
  <si>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</si>
  <si>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</si>
  <si>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</si>
  <si>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</si>
  <si>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</si>
  <si>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</si>
  <si>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</si>
  <si>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</si>
  <si>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</si>
  <si>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</si>
  <si>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</si>
  <si>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</si>
  <si>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</si>
  <si>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</si>
  <si>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</si>
  <si>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</si>
  <si>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</si>
  <si>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</si>
  <si>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</si>
  <si>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</si>
  <si>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</si>
  <si>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</si>
  <si>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</si>
  <si>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</si>
  <si>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</si>
  <si>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</si>
  <si>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</si>
  <si>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</si>
  <si>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</si>
  <si>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</si>
  <si>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</si>
  <si>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</si>
  <si>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</si>
  <si>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</si>
  <si>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</si>
  <si>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</si>
  <si>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</si>
  <si>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</si>
  <si>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</si>
  <si>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</si>
  <si>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</si>
  <si>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</si>
  <si>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</si>
  <si>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</si>
  <si>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</si>
  <si>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</si>
  <si>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</si>
  <si>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</si>
  <si>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</si>
  <si>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</si>
  <si>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</si>
  <si>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</si>
  <si>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</si>
  <si>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</si>
  <si>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</si>
  <si>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</si>
  <si>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</si>
  <si>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</si>
  <si>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</si>
  <si>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</si>
  <si>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</si>
  <si>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</si>
  <si>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</si>
  <si>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</si>
  <si>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</si>
  <si>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</si>
  <si>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</si>
  <si>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</si>
  <si>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</si>
  <si>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</si>
  <si>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</si>
  <si>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</si>
  <si>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</si>
  <si>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</si>
  <si>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</si>
  <si>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</si>
  <si>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</si>
  <si>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</si>
  <si>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</si>
  <si>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</si>
  <si>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</si>
  <si>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</si>
  <si>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</si>
  <si>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</si>
  <si>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</si>
  <si>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</si>
  <si>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</si>
  <si>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</si>
  <si>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</si>
  <si>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</si>
  <si>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</si>
  <si>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</si>
  <si>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</si>
  <si>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</si>
  <si>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</si>
  <si>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</si>
  <si>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</si>
  <si>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</si>
  <si>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</si>
  <si>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</si>
  <si>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</si>
  <si>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</si>
  <si>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</si>
  <si>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</si>
  <si>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</si>
  <si>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</si>
  <si>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</si>
  <si>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</si>
  <si>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</si>
  <si>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</si>
  <si>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</si>
  <si>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</si>
  <si>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</si>
  <si>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</si>
  <si>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</si>
  <si>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</si>
  <si>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</si>
  <si>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</si>
  <si>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</si>
  <si>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</si>
  <si>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</si>
  <si>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</si>
  <si>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</si>
  <si>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</si>
  <si>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</si>
  <si>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</si>
  <si>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</si>
  <si>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</si>
  <si>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</si>
  <si>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</si>
  <si>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</si>
  <si>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</si>
  <si>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</si>
  <si>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</si>
  <si>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</si>
  <si>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</si>
  <si>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</si>
  <si>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</si>
  <si>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</si>
  <si>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</si>
  <si>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</si>
  <si>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</si>
  <si>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</si>
  <si>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</si>
  <si>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</si>
  <si>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</si>
  <si>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</si>
  <si>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</si>
  <si>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</si>
  <si>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</si>
  <si>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</si>
  <si>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</si>
  <si>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</si>
  <si>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</si>
  <si>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</si>
  <si>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</si>
  <si>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</si>
  <si>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</si>
  <si>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</si>
  <si>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</si>
  <si>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</si>
  <si>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</si>
  <si>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</si>
  <si>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</si>
  <si>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</si>
  <si>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</si>
  <si>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</si>
  <si>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</si>
  <si>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</si>
  <si>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</si>
  <si>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</si>
  <si>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</si>
  <si>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</si>
  <si>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</si>
  <si>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</si>
  <si>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</si>
  <si>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</si>
  <si>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</si>
  <si>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</si>
  <si>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</si>
  <si>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</si>
  <si>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</si>
  <si>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</si>
  <si>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</si>
  <si>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</si>
  <si>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</si>
  <si>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</si>
  <si>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</si>
  <si>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</si>
  <si>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</si>
  <si>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</si>
  <si>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</si>
  <si>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</si>
  <si>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</si>
  <si>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</si>
  <si>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</si>
  <si>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</si>
  <si>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</si>
  <si>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</si>
  <si>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</si>
  <si>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</si>
  <si>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</si>
  <si>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</si>
  <si>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</si>
  <si>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</si>
  <si>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</si>
  <si>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</si>
  <si>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</si>
  <si>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</si>
  <si>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</si>
  <si>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</si>
  <si>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</si>
  <si>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</si>
  <si>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</si>
  <si>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</si>
  <si>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</si>
  <si>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</si>
  <si>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</si>
  <si>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</si>
  <si>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</si>
  <si>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</si>
  <si>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</si>
  <si>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</si>
  <si>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</si>
  <si>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</si>
  <si>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</si>
  <si>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</si>
  <si>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</si>
  <si>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</si>
  <si>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</si>
  <si>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</si>
  <si>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</si>
  <si>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</si>
  <si>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</si>
  <si>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</si>
  <si>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</si>
  <si>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</si>
  <si>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</si>
  <si>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</si>
  <si>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</si>
  <si>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</si>
  <si>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</si>
  <si>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</si>
  <si>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</si>
  <si>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</si>
  <si>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</si>
  <si>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</si>
  <si>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</si>
  <si>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</si>
  <si>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</si>
  <si>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</si>
  <si>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</si>
  <si>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</si>
  <si>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</si>
  <si>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</si>
  <si>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</si>
  <si>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</si>
  <si>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</si>
  <si>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</si>
  <si>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</si>
  <si>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</si>
  <si>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</si>
  <si>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</si>
  <si>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</si>
  <si>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</si>
  <si>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</si>
  <si>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</si>
  <si>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</si>
  <si>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</si>
  <si>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</si>
  <si>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</si>
  <si>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</si>
  <si>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</si>
  <si>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</si>
  <si>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</si>
  <si>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</si>
  <si>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</si>
  <si>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</si>
  <si>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</si>
  <si>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</si>
  <si>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</si>
  <si>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</si>
  <si>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</si>
  <si>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</si>
  <si>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</si>
  <si>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</si>
  <si>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</si>
  <si>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</si>
  <si>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</si>
  <si>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</si>
  <si>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</si>
  <si>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</si>
  <si>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</si>
  <si>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</si>
  <si>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</si>
  <si>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</si>
  <si>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</si>
  <si>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</si>
  <si>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</si>
  <si>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</si>
  <si>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</si>
  <si>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</si>
  <si>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</si>
  <si>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</si>
  <si>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</si>
  <si>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</si>
  <si>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</si>
  <si>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</si>
  <si>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</si>
  <si>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</si>
  <si>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</si>
  <si>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</si>
  <si>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</si>
  <si>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</si>
  <si>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</si>
  <si>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</si>
  <si>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</si>
  <si>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</si>
  <si>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</si>
  <si>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</si>
  <si>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</si>
  <si>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</si>
  <si>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</si>
  <si>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</si>
  <si>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</si>
  <si>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</si>
  <si>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</si>
  <si>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</si>
  <si>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</si>
  <si>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</si>
  <si>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</si>
  <si>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</si>
  <si>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</si>
  <si>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</si>
  <si>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</si>
  <si>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</si>
  <si>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</si>
  <si>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</si>
  <si>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</si>
  <si>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</si>
  <si>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</si>
  <si>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</si>
  <si>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</si>
  <si>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</si>
  <si>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</si>
  <si>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</si>
  <si>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</si>
  <si>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</si>
  <si>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</si>
  <si>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</si>
  <si>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</si>
  <si>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</si>
  <si>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</si>
  <si>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</si>
  <si>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</si>
  <si>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</si>
  <si>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</si>
  <si>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</si>
  <si>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</si>
  <si>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</si>
  <si>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</si>
  <si>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</si>
  <si>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</si>
  <si>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</si>
  <si>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</si>
  <si>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</si>
  <si>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</si>
  <si>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</si>
  <si>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</si>
  <si>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</si>
  <si>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</si>
  <si>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</si>
  <si>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</si>
  <si>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</si>
  <si>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</si>
  <si>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</si>
  <si>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</si>
  <si>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</si>
  <si>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</si>
  <si>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</si>
  <si>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</si>
  <si>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</si>
  <si>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</si>
  <si>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</si>
  <si>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</si>
  <si>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</si>
  <si>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</si>
  <si>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</si>
  <si>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</si>
  <si>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</si>
  <si>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</si>
  <si>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</si>
  <si>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</si>
  <si>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</si>
  <si>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</si>
  <si>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</si>
  <si>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</si>
  <si>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</si>
  <si>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</si>
  <si>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</si>
  <si>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</si>
  <si>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</si>
  <si>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</si>
  <si>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</si>
  <si>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</si>
  <si>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</si>
  <si>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</si>
  <si>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</si>
  <si>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</si>
  <si>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</si>
  <si>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</si>
  <si>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</si>
  <si>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</si>
  <si>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</si>
  <si>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</si>
  <si>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</si>
  <si>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</si>
  <si>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</si>
  <si>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</si>
  <si>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</si>
  <si>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</si>
  <si>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</si>
  <si>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</si>
  <si>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</si>
  <si>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</si>
  <si>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</si>
  <si>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</si>
  <si>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</si>
  <si>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</si>
  <si>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</si>
  <si>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</si>
  <si>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</si>
  <si>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</si>
  <si>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</si>
  <si>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</si>
  <si>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</si>
  <si>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</si>
  <si>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</si>
  <si>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</si>
  <si>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</si>
  <si>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</si>
  <si>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</si>
  <si>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</si>
  <si>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</si>
  <si>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</si>
  <si>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</si>
  <si>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</si>
  <si>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</si>
  <si>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</si>
  <si>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</si>
  <si>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</si>
  <si>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</si>
  <si>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</si>
  <si>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</si>
  <si>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</si>
  <si>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</si>
  <si>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</si>
  <si>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</si>
  <si>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</si>
  <si>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</si>
  <si>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</si>
  <si>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</si>
  <si>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</si>
  <si>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</si>
  <si>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</si>
  <si>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</si>
  <si>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</si>
  <si>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</si>
  <si>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</si>
  <si>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</si>
  <si>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</si>
  <si>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</si>
  <si>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</si>
  <si>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</si>
  <si>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</si>
  <si>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</si>
  <si>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</si>
  <si>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</si>
  <si>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</si>
  <si>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</si>
  <si>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</si>
  <si>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</si>
  <si>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</si>
  <si>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</si>
  <si>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</si>
  <si>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</si>
  <si>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</si>
  <si>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</si>
  <si>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</si>
  <si>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</si>
  <si>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</si>
  <si>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</si>
  <si>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</si>
  <si>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</si>
  <si>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</si>
  <si>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</si>
  <si>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</si>
  <si>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</si>
  <si>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</si>
  <si>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</si>
  <si>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</si>
  <si>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</si>
  <si>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</si>
  <si>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</si>
  <si>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</si>
  <si>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</si>
  <si>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</si>
  <si>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</si>
  <si>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</si>
  <si>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</si>
  <si>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</si>
  <si>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</si>
  <si>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</si>
  <si>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</si>
  <si>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</si>
  <si>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</si>
  <si>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</si>
  <si>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</si>
  <si>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</si>
  <si>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</si>
  <si>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</si>
  <si>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</si>
  <si>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</si>
  <si>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</si>
  <si>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</si>
  <si>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</si>
  <si>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</si>
  <si>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</si>
  <si>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</si>
  <si>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</si>
  <si>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</si>
  <si>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</si>
  <si>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</si>
  <si>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</si>
  <si>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</si>
  <si>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</si>
  <si>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</si>
  <si>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</si>
  <si>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</si>
  <si>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</si>
  <si>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</si>
  <si>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</si>
  <si>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</si>
  <si>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</si>
  <si>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</si>
  <si>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</si>
  <si>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</si>
  <si>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</si>
  <si>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</si>
  <si>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</si>
  <si>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</si>
  <si>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</si>
  <si>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</si>
  <si>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</si>
  <si>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</si>
  <si>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</si>
  <si>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</si>
  <si>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</si>
  <si>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</si>
  <si>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</si>
  <si>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</si>
  <si>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</si>
  <si>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</si>
  <si>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</si>
  <si>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</si>
  <si>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</si>
  <si>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</si>
  <si>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</si>
  <si>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</si>
  <si>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</si>
  <si>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</si>
  <si>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</si>
  <si>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</si>
  <si>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</si>
  <si>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</si>
  <si>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</si>
  <si>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</si>
  <si>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</si>
  <si>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</si>
  <si>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</si>
  <si>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</si>
  <si>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</si>
  <si>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</si>
  <si>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</si>
  <si>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</si>
  <si>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</si>
  <si>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</si>
  <si>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</si>
  <si>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</si>
  <si>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</si>
  <si>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</si>
  <si>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</si>
  <si>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</si>
  <si>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</si>
  <si>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</si>
  <si>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</si>
  <si>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</si>
  <si>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</si>
  <si>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</si>
  <si>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</si>
  <si>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</si>
  <si>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</si>
  <si>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</si>
  <si>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</si>
  <si>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</si>
  <si>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</si>
  <si>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</si>
  <si>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</si>
  <si>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</si>
  <si>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</si>
  <si>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</si>
  <si>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</si>
  <si>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</si>
  <si>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</si>
  <si>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</si>
  <si>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</si>
  <si>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</si>
  <si>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</si>
  <si>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</si>
  <si>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</si>
  <si>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</si>
  <si>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</si>
  <si>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</si>
  <si>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</si>
  <si>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</si>
  <si>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</si>
  <si>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</si>
  <si>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</si>
  <si>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</si>
  <si>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</si>
  <si>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</si>
  <si>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</si>
  <si>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</si>
  <si>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</si>
  <si>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</si>
  <si>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</si>
  <si>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</si>
  <si>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</si>
  <si>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</si>
  <si>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</si>
  <si>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</si>
  <si>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</si>
  <si>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</si>
  <si>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</si>
  <si>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</si>
  <si>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</si>
  <si>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</si>
  <si>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</si>
  <si>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</si>
  <si>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</si>
  <si>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</si>
  <si>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</si>
  <si>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</si>
  <si>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</si>
  <si>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</si>
  <si>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</si>
  <si>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</si>
  <si>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</si>
  <si>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</si>
  <si>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</si>
  <si>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</si>
  <si>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</si>
  <si>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</si>
  <si>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</si>
  <si>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</si>
  <si>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</si>
  <si>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</si>
  <si>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</si>
  <si>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</si>
  <si>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</si>
  <si>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</si>
  <si>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</si>
  <si>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</si>
  <si>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</si>
  <si>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</si>
  <si>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</si>
  <si>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</si>
  <si>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</si>
  <si>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</si>
  <si>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</si>
  <si>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</si>
  <si>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</si>
  <si>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</si>
  <si>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</si>
  <si>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</si>
  <si>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</si>
  <si>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</si>
  <si>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</si>
  <si>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</si>
  <si>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</si>
  <si>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</si>
  <si>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</si>
  <si>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</si>
  <si>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</si>
  <si>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</si>
  <si>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</si>
  <si>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</si>
  <si>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</si>
  <si>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</si>
  <si>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</si>
  <si>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</si>
  <si>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</si>
  <si>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</si>
  <si>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</si>
  <si>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</si>
  <si>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</si>
  <si>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</si>
  <si>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</si>
  <si>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</si>
  <si>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</si>
  <si>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</si>
  <si>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</si>
  <si>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</si>
  <si>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</si>
  <si>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</si>
  <si>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</si>
  <si>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</si>
  <si>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</si>
  <si>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</si>
  <si>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</si>
  <si>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</si>
  <si>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</si>
  <si>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</si>
  <si>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</si>
  <si>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</si>
  <si>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</si>
  <si>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</si>
  <si>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</si>
  <si>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</si>
  <si>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</si>
  <si>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</si>
  <si>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</si>
  <si>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</si>
  <si>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</si>
  <si>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</si>
  <si>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</si>
  <si>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</si>
  <si>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</si>
  <si>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</si>
  <si>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</si>
  <si>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</si>
  <si>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</si>
  <si>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</si>
  <si>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</si>
  <si>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</si>
  <si>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</si>
  <si>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</si>
  <si>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</si>
  <si>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</si>
  <si>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</si>
  <si>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</si>
  <si>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</si>
  <si>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</si>
  <si>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</si>
  <si>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</si>
  <si>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</si>
  <si>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</si>
  <si>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</si>
  <si>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</si>
  <si>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</si>
  <si>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</si>
  <si>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</si>
  <si>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</si>
  <si>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</si>
  <si>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</si>
  <si>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</si>
  <si>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</si>
  <si>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</si>
  <si>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</si>
  <si>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</si>
  <si>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</si>
  <si>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</si>
  <si>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</si>
  <si>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</si>
  <si>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</si>
  <si>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</si>
  <si>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</si>
  <si>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</si>
  <si>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</si>
  <si>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</si>
  <si>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</si>
  <si>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</si>
  <si>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</si>
  <si>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</si>
  <si>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</si>
  <si>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</si>
  <si>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</si>
  <si>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</si>
  <si>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</si>
  <si>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</si>
  <si>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</si>
  <si>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</si>
  <si>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</si>
  <si>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</si>
  <si>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</si>
  <si>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</si>
  <si>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</si>
  <si>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</si>
  <si>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</si>
  <si>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</si>
  <si>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</si>
  <si>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</si>
  <si>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</si>
  <si>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</si>
  <si>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</si>
  <si>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</si>
  <si>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</si>
  <si>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</si>
  <si>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</si>
  <si>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</si>
  <si>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</si>
  <si>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</si>
  <si>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</si>
  <si>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</si>
  <si>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</si>
  <si>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</si>
  <si>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</si>
  <si>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</si>
  <si>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</si>
  <si>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</si>
  <si>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</si>
  <si>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</si>
  <si>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</si>
  <si>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</si>
  <si>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</si>
  <si>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</si>
  <si>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</si>
  <si>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</si>
  <si>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</si>
  <si>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</si>
  <si>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</si>
  <si>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</si>
  <si>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</si>
  <si>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</si>
  <si>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</si>
  <si>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</si>
  <si>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</si>
  <si>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</si>
  <si>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</si>
  <si>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</si>
  <si>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</si>
  <si>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</si>
  <si>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</si>
  <si>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</si>
  <si>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</si>
  <si>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</si>
  <si>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</si>
  <si>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</si>
  <si>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</si>
  <si>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</si>
  <si>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</si>
  <si>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</si>
  <si>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</si>
  <si>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</si>
  <si>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</si>
  <si>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</si>
  <si>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</si>
  <si>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</si>
  <si>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</si>
  <si>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</si>
  <si>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</si>
  <si>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</si>
  <si>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</si>
  <si>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</si>
  <si>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</si>
  <si>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</si>
  <si>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</si>
  <si>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</si>
  <si>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</si>
  <si>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</si>
  <si>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</si>
  <si>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</si>
  <si>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</si>
  <si>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</si>
  <si>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</si>
  <si>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</si>
  <si>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</si>
  <si>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</si>
  <si>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</si>
  <si>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</si>
  <si>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</si>
  <si>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</si>
  <si>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</si>
  <si>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</si>
  <si>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</si>
  <si>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</si>
  <si>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</si>
  <si>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</si>
  <si>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</si>
  <si>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</si>
  <si>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</si>
  <si>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</si>
  <si>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</si>
  <si>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</si>
  <si>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</si>
  <si>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</si>
  <si>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</si>
  <si>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</si>
  <si>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</si>
  <si>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</si>
  <si>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</si>
  <si>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</si>
  <si>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</si>
  <si>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</si>
  <si>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</si>
  <si>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</si>
  <si>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</si>
  <si>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</si>
  <si>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</si>
  <si>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</si>
  <si>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</si>
  <si>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</si>
  <si>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</si>
  <si>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</si>
  <si>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</si>
  <si>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</si>
  <si>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</si>
  <si>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</si>
  <si>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</si>
  <si>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</si>
  <si>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</si>
  <si>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</si>
  <si>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</si>
  <si>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</si>
  <si>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</si>
  <si>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</si>
  <si>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</si>
  <si>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</si>
  <si>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</si>
  <si>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</si>
  <si>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</si>
  <si>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</si>
  <si>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</si>
  <si>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</si>
  <si>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</si>
  <si>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</si>
  <si>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</si>
  <si>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</si>
  <si>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</si>
  <si>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</si>
  <si>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</si>
  <si>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</si>
  <si>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</si>
  <si>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</si>
  <si>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</si>
  <si>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</si>
  <si>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</si>
  <si>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</si>
  <si>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</si>
  <si>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</si>
  <si>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</si>
  <si>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</si>
  <si>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</si>
  <si>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</si>
  <si>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</si>
  <si>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</si>
  <si>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</si>
  <si>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</si>
  <si>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</si>
  <si>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</si>
  <si>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</si>
  <si>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</si>
  <si>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</si>
  <si>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</si>
  <si>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</si>
  <si>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</si>
  <si>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</si>
  <si>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</si>
  <si>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</si>
  <si>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</si>
  <si>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</si>
  <si>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</si>
  <si>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</si>
  <si>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</si>
  <si>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</si>
  <si>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</si>
  <si>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</si>
  <si>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</si>
  <si>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</si>
  <si>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</si>
  <si>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</si>
  <si>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</si>
  <si>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</si>
  <si>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</si>
  <si>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</si>
  <si>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</si>
  <si>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</si>
  <si>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</si>
  <si>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</si>
  <si>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</si>
  <si>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</si>
  <si>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</si>
  <si>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</si>
  <si>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</si>
  <si>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</si>
  <si>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</si>
  <si>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</si>
  <si>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</si>
  <si>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</si>
  <si>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</si>
  <si>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</si>
  <si>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</si>
  <si>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</si>
  <si>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</si>
  <si>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</si>
  <si>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</si>
  <si>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</si>
  <si>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</si>
  <si>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</si>
  <si>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</si>
  <si>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</si>
  <si>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</si>
  <si>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</si>
  <si>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</si>
  <si>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</si>
  <si>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</si>
  <si>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</si>
  <si>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</si>
  <si>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</si>
  <si>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</si>
  <si>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</si>
  <si>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</si>
  <si>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</si>
  <si>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</si>
  <si>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</si>
  <si>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</si>
  <si>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</si>
  <si>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</si>
  <si>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</si>
  <si>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</si>
  <si>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</si>
  <si>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</si>
  <si>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</si>
  <si>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</si>
  <si>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</si>
  <si>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</si>
  <si>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</si>
  <si>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</si>
  <si>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</si>
  <si>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</si>
  <si>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</si>
  <si>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</si>
  <si>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</si>
  <si>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</si>
  <si>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</si>
  <si>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</si>
  <si>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</si>
  <si>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</si>
  <si>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</si>
  <si>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</si>
  <si>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</si>
  <si>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</si>
  <si>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</si>
  <si>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</si>
  <si>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</si>
  <si>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</si>
  <si>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</si>
  <si>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</si>
  <si>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</si>
  <si>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</si>
  <si>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</si>
  <si>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</si>
  <si>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</si>
  <si>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</si>
  <si>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</si>
  <si>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</si>
  <si>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</si>
  <si>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</si>
  <si>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</si>
  <si>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</si>
  <si>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</si>
  <si>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</si>
  <si>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</si>
  <si>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</si>
  <si>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</si>
  <si>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</si>
  <si>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</si>
  <si>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</si>
  <si>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</si>
  <si>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</si>
  <si>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</si>
  <si>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</si>
  <si>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</si>
  <si>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</si>
  <si>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</si>
  <si>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</si>
  <si>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</si>
  <si>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</si>
  <si>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</si>
  <si>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</si>
  <si>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</si>
  <si>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</si>
  <si>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</si>
  <si>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</si>
  <si>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</si>
  <si>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</si>
  <si>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</si>
  <si>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</si>
  <si>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</si>
  <si>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</si>
  <si>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</si>
  <si>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</si>
  <si>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</si>
  <si>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</si>
  <si>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</si>
  <si>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</si>
  <si>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</si>
  <si>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</si>
  <si>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</si>
  <si>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</si>
  <si>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</si>
  <si>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</si>
  <si>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</si>
  <si>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</si>
  <si>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</si>
  <si>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</si>
  <si>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</si>
  <si>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</si>
  <si>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</si>
  <si>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</si>
  <si>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</si>
  <si>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</si>
  <si>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</si>
  <si>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</si>
  <si>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</si>
  <si>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</si>
  <si>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</si>
  <si>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</si>
  <si>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</si>
  <si>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</si>
  <si>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</si>
  <si>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</si>
  <si>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</si>
  <si>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</si>
  <si>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</si>
  <si>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</si>
  <si>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</si>
  <si>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</si>
  <si>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</si>
  <si>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</si>
  <si>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</si>
  <si>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</si>
  <si>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</si>
  <si>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</si>
  <si>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</si>
  <si>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</si>
  <si>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</si>
  <si>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</si>
  <si>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</si>
  <si>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</si>
  <si>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</si>
  <si>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</si>
  <si>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</si>
  <si>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</si>
  <si>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</si>
  <si>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</si>
  <si>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</si>
  <si>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</si>
  <si>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</si>
  <si>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</si>
  <si>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</si>
  <si>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</si>
  <si>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</si>
  <si>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</si>
  <si>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</si>
  <si>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</si>
  <si>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</si>
  <si>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</si>
  <si>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</si>
  <si>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</si>
  <si>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</si>
  <si>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</si>
  <si>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</si>
  <si>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</si>
  <si>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</si>
  <si>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</si>
  <si>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</si>
  <si>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</si>
  <si>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</si>
  <si>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</si>
  <si>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</si>
  <si>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</si>
  <si>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</si>
  <si>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</si>
  <si>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</si>
  <si>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</si>
  <si>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</si>
  <si>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</si>
  <si>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</si>
  <si>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</si>
  <si>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</si>
  <si>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</si>
  <si>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</si>
  <si>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</si>
  <si>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</si>
  <si>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</si>
  <si>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</si>
  <si>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</si>
  <si>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</si>
  <si>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</si>
  <si>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</si>
  <si>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</si>
  <si>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</si>
  <si>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</si>
  <si>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</si>
  <si>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</si>
  <si>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</si>
  <si>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</si>
  <si>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</si>
  <si>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</si>
  <si>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</si>
  <si>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</si>
  <si>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</si>
  <si>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</si>
  <si>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</si>
  <si>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</si>
  <si>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</si>
  <si>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</si>
  <si>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</si>
  <si>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</si>
  <si>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</si>
  <si>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</si>
  <si>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</si>
  <si>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</si>
  <si>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</si>
  <si>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</si>
  <si>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</si>
  <si>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</si>
  <si>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</si>
  <si>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</si>
  <si>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</si>
  <si>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</si>
  <si>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</si>
  <si>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</si>
  <si>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</si>
  <si>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</si>
  <si>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</si>
  <si>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</si>
  <si>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</si>
  <si>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</si>
  <si>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</si>
  <si>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</si>
  <si>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</si>
  <si>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</si>
  <si>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</si>
  <si>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</si>
  <si>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</si>
  <si>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</si>
  <si>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</si>
  <si>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</si>
  <si>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</si>
  <si>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</si>
  <si>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</si>
  <si>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</si>
  <si>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</si>
  <si>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</si>
  <si>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</si>
  <si>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</si>
  <si>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</si>
  <si>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</si>
  <si>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</si>
  <si>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</si>
  <si>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</si>
  <si>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</si>
  <si>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</si>
  <si>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</si>
  <si>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</si>
  <si>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</si>
  <si>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</si>
  <si>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</si>
  <si>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</si>
  <si>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</si>
  <si>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</si>
  <si>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</si>
  <si>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</si>
  <si>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</si>
  <si>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</si>
  <si>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</si>
  <si>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</si>
  <si>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</si>
  <si>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</si>
  <si>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</si>
  <si>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</si>
  <si>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</si>
  <si>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</si>
  <si>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</si>
  <si>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</si>
  <si>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</si>
  <si>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</si>
  <si>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</si>
  <si>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</si>
  <si>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</si>
  <si>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</si>
  <si>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</si>
  <si>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</si>
  <si>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</si>
  <si>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</si>
  <si>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</si>
  <si>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</si>
  <si>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</si>
  <si>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</si>
  <si>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</si>
  <si>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</si>
  <si>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</si>
  <si>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</si>
  <si>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</si>
  <si>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</si>
  <si>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</si>
  <si>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</si>
  <si>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</si>
  <si>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</si>
  <si>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</si>
  <si>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</si>
  <si>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</si>
  <si>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</si>
  <si>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</si>
  <si>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</si>
  <si>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</si>
  <si>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</si>
  <si>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</si>
  <si>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</si>
  <si>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</si>
  <si>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</si>
  <si>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</si>
  <si>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</si>
  <si>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</si>
  <si>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</si>
  <si>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</si>
  <si>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</si>
  <si>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</si>
  <si>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</si>
  <si>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</si>
  <si>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</si>
  <si>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</si>
  <si>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</si>
  <si>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</si>
  <si>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</si>
  <si>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</si>
  <si>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</si>
  <si>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</si>
  <si>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</si>
  <si>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</si>
  <si>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</si>
  <si>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</si>
  <si>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</si>
  <si>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</si>
  <si>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</si>
  <si>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</si>
  <si>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</si>
  <si>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</si>
  <si>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</si>
  <si>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</si>
  <si>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</si>
  <si>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</si>
  <si>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</si>
  <si>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</si>
  <si>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</si>
  <si>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</si>
  <si>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</si>
  <si>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</si>
  <si>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</si>
  <si>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</si>
  <si>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</si>
  <si>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</si>
  <si>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</si>
  <si>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</si>
  <si>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</si>
  <si>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</si>
  <si>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</si>
  <si>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</si>
  <si>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</si>
  <si>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</si>
  <si>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</si>
  <si>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</si>
  <si>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</si>
  <si>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</si>
  <si>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</si>
  <si>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</si>
  <si>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</si>
  <si>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</si>
  <si>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</si>
  <si>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</si>
  <si>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</si>
  <si>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</si>
  <si>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</si>
  <si>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</si>
  <si>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</si>
  <si>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</si>
  <si>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</si>
  <si>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</si>
  <si>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</si>
  <si>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</si>
  <si>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</si>
  <si>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</si>
  <si>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</si>
  <si>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</si>
  <si>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</si>
  <si>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</si>
  <si>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</si>
  <si>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</si>
  <si>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</si>
  <si>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</si>
  <si>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</si>
  <si>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</si>
  <si>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</si>
  <si>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</si>
  <si>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</si>
  <si>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</si>
  <si>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</si>
  <si>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</si>
  <si>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</si>
  <si>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</si>
  <si>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</si>
  <si>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</si>
  <si>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</si>
  <si>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</si>
  <si>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</si>
  <si>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</si>
  <si>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</si>
  <si>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</si>
  <si>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</si>
  <si>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</si>
  <si>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</si>
  <si>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</si>
  <si>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</si>
  <si>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</si>
  <si>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</si>
  <si>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</si>
  <si>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</si>
  <si>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</si>
  <si>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</si>
  <si>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</si>
  <si>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</si>
  <si>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</si>
  <si>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</si>
  <si>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</si>
  <si>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</si>
  <si>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</si>
  <si>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</si>
  <si>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</si>
  <si>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</si>
  <si>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</si>
  <si>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</si>
  <si>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</si>
  <si>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</si>
  <si>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</si>
  <si>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</si>
  <si>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</si>
  <si>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</si>
  <si>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</si>
  <si>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</si>
  <si>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</si>
  <si>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</si>
  <si>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</si>
  <si>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</si>
  <si>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</si>
  <si>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</si>
  <si>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</si>
  <si>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</si>
  <si>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</si>
  <si>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</si>
  <si>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</si>
  <si>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</si>
  <si>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</si>
  <si>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</si>
  <si>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</si>
  <si>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</si>
  <si>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</si>
  <si>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</si>
  <si>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</si>
  <si>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</si>
  <si>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</si>
  <si>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</si>
  <si>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</si>
  <si>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</si>
  <si>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</si>
  <si>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</si>
  <si>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</si>
  <si>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</si>
  <si>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</si>
  <si>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</si>
  <si>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</si>
  <si>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</si>
  <si>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</si>
  <si>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</si>
  <si>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</si>
  <si>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</si>
  <si>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</si>
  <si>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</si>
  <si>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</si>
  <si>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</si>
  <si>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</si>
  <si>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</si>
  <si>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</si>
  <si>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</si>
  <si>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</si>
  <si>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</si>
  <si>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</si>
  <si>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</si>
  <si>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</si>
  <si>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</si>
  <si>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</si>
  <si>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</si>
  <si>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</si>
  <si>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</si>
  <si>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</si>
  <si>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</si>
  <si>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</si>
  <si>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</si>
  <si>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</si>
  <si>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</si>
  <si>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</si>
  <si>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</si>
  <si>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</si>
  <si>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</si>
  <si>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</si>
  <si>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</si>
  <si>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</si>
  <si>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</si>
  <si>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</si>
  <si>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</si>
  <si>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</si>
  <si>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</si>
  <si>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</si>
  <si>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</si>
  <si>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</si>
  <si>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</si>
  <si>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</si>
  <si>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</si>
  <si>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</si>
  <si>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</si>
  <si>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</si>
  <si>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</si>
  <si>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</si>
  <si>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</si>
  <si>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</si>
  <si>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</si>
  <si>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</si>
  <si>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</si>
  <si>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</si>
  <si>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</si>
  <si>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</si>
  <si>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</si>
  <si>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</si>
  <si>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</si>
  <si>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</si>
  <si>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</si>
  <si>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</si>
  <si>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</si>
  <si>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</si>
  <si>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</si>
  <si>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</si>
  <si>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</si>
  <si>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</si>
  <si>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</si>
  <si>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</si>
  <si>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</si>
  <si>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</si>
  <si>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</si>
  <si>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</si>
  <si>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</si>
  <si>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</si>
  <si>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</si>
  <si>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</si>
  <si>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</si>
  <si>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</si>
  <si>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</si>
  <si>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</si>
  <si>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</si>
  <si>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</si>
  <si>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</si>
  <si>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</si>
  <si>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</si>
  <si>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</si>
  <si>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</si>
  <si>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</si>
  <si>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</si>
  <si>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</si>
  <si>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</si>
  <si>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</si>
  <si>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</si>
  <si>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</si>
  <si>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</si>
  <si>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</si>
  <si>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</si>
  <si>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</si>
  <si>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</si>
  <si>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</si>
  <si>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</si>
  <si>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</si>
  <si>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</si>
  <si>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</si>
  <si>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</si>
  <si>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</si>
  <si>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</si>
  <si>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</si>
  <si>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</si>
  <si>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</si>
  <si>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</si>
  <si>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</si>
  <si>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</si>
  <si>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</si>
  <si>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</si>
  <si>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</si>
  <si>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</si>
  <si>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</si>
  <si>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</si>
  <si>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</si>
  <si>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</si>
  <si>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</si>
  <si>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</si>
  <si>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</si>
  <si>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</si>
  <si>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</si>
  <si>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</si>
  <si>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</si>
  <si>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</si>
  <si>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</si>
  <si>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</si>
  <si>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</si>
  <si>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</si>
  <si>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</si>
  <si>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</si>
  <si>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</si>
  <si>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</si>
  <si>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</si>
  <si>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</si>
  <si>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</si>
  <si>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</si>
  <si>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</si>
  <si>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</si>
  <si>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</si>
  <si>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</si>
  <si>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</si>
  <si>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</si>
  <si>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</si>
  <si>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</si>
  <si>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</si>
  <si>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</si>
  <si>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</si>
  <si>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</si>
  <si>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</si>
  <si>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</si>
  <si>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</si>
  <si>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</si>
  <si>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</si>
  <si>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</si>
  <si>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</si>
  <si>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</si>
  <si>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</si>
  <si>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</si>
  <si>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</si>
  <si>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</si>
  <si>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</si>
  <si>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</si>
  <si>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</si>
  <si>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</si>
  <si>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</si>
  <si>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</si>
  <si>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</si>
  <si>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</si>
  <si>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</si>
  <si>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</si>
  <si>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</si>
  <si>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</si>
  <si>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</si>
  <si>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</si>
  <si>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</si>
  <si>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</si>
  <si>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</si>
  <si>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</si>
  <si>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</si>
  <si>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</si>
  <si>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</si>
  <si>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</si>
  <si>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</si>
  <si>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</si>
  <si>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</si>
  <si>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</si>
  <si>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</si>
  <si>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</si>
  <si>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</si>
  <si>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</si>
  <si>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</si>
  <si>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</si>
  <si>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</si>
  <si>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</si>
  <si>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</si>
  <si>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</si>
  <si>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</si>
  <si>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</si>
  <si>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</si>
  <si>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</si>
  <si>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</si>
  <si>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</si>
  <si>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</si>
  <si>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</si>
  <si>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</si>
  <si>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</si>
  <si>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</si>
  <si>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</si>
  <si>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</si>
  <si>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</si>
  <si>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</si>
  <si>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</si>
  <si>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</si>
  <si>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</si>
  <si>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</si>
  <si>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</si>
  <si>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</si>
  <si>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</si>
  <si>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</si>
  <si>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</si>
  <si>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</si>
  <si>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</si>
  <si>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</si>
  <si>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</si>
  <si>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</si>
  <si>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</si>
  <si>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</si>
  <si>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</si>
  <si>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</si>
  <si>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</si>
  <si>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</si>
  <si>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</si>
  <si>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</si>
  <si>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</si>
  <si>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</si>
  <si>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</si>
  <si>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</si>
  <si>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</si>
  <si>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</si>
  <si>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</si>
  <si>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</si>
  <si>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</si>
  <si>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</si>
  <si>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</si>
  <si>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</si>
  <si>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</si>
  <si>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</si>
  <si>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</si>
  <si>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</si>
  <si>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</si>
  <si>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</si>
  <si>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</si>
  <si>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</si>
  <si>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</si>
  <si>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</si>
  <si>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</si>
  <si>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</si>
  <si>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</si>
  <si>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</si>
  <si>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</si>
  <si>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</si>
  <si>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</si>
  <si>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</si>
  <si>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</si>
  <si>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</si>
  <si>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</si>
  <si>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</si>
  <si>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</si>
  <si>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</si>
  <si>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</si>
  <si>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</si>
  <si>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</si>
  <si>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</si>
  <si>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</si>
  <si>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</si>
  <si>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</si>
  <si>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</si>
  <si>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</si>
  <si>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</si>
  <si>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</si>
  <si>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</si>
  <si>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</si>
  <si>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</si>
  <si>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</si>
  <si>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</si>
  <si>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</si>
  <si>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</si>
  <si>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</si>
  <si>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</si>
  <si>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</si>
  <si>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</si>
  <si>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</si>
  <si>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</si>
  <si>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</si>
  <si>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</si>
  <si>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</si>
  <si>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</si>
  <si>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</si>
  <si>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</si>
  <si>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</si>
  <si>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</si>
  <si>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</si>
  <si>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</si>
  <si>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</si>
  <si>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</si>
  <si>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</si>
  <si>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</si>
  <si>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</si>
  <si>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</si>
  <si>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</si>
  <si>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</si>
  <si>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</si>
  <si>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</si>
  <si>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</si>
  <si>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</si>
  <si>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</si>
  <si>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</si>
  <si>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</si>
  <si>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</si>
  <si>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</si>
  <si>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</si>
  <si>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</si>
  <si>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</si>
  <si>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</si>
  <si>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</si>
  <si>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</si>
  <si>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</si>
  <si>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</si>
  <si>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</si>
  <si>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</si>
  <si>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</si>
  <si>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</si>
  <si>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</si>
  <si>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</si>
  <si>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</si>
  <si>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</si>
  <si>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</si>
  <si>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</si>
  <si>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</si>
  <si>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</si>
  <si>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</si>
  <si>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</si>
  <si>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</si>
  <si>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</si>
  <si>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</si>
  <si>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</si>
  <si>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</si>
  <si>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</si>
  <si>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</si>
  <si>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</si>
  <si>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</si>
  <si>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</si>
  <si>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</si>
  <si>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</si>
  <si>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</si>
  <si>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</si>
  <si>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</si>
  <si>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</si>
  <si>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</si>
  <si>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</si>
  <si>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</si>
  <si>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</si>
  <si>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</si>
  <si>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</si>
  <si>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</si>
  <si>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</si>
  <si>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</si>
  <si>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</si>
  <si>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</si>
  <si>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</si>
  <si>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</si>
  <si>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</si>
  <si>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</si>
  <si>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</si>
  <si>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</si>
  <si>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</si>
  <si>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</si>
  <si>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</si>
  <si>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</si>
  <si>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</si>
  <si>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</si>
  <si>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</si>
  <si>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</si>
  <si>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</si>
  <si>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</si>
  <si>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</si>
  <si>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</si>
  <si>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</si>
  <si>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</si>
  <si>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</si>
  <si>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</si>
  <si>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</si>
  <si>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</si>
  <si>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</si>
  <si>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</si>
  <si>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</si>
  <si>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</si>
  <si>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</si>
  <si>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</si>
  <si>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</si>
  <si>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</si>
  <si>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</si>
  <si>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</si>
  <si>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</si>
  <si>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</si>
  <si>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</si>
  <si>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</si>
  <si>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</si>
  <si>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</si>
  <si>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</si>
  <si>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</si>
  <si>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</si>
  <si>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</si>
  <si>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</si>
  <si>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</si>
  <si>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</si>
  <si>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</si>
  <si>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</si>
  <si>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</si>
  <si>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</si>
  <si>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</si>
  <si>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</si>
  <si>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</si>
  <si>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</si>
  <si>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</si>
  <si>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</si>
  <si>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</si>
  <si>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</si>
  <si>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</si>
  <si>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</si>
  <si>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</si>
  <si>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</si>
  <si>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</si>
  <si>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</si>
  <si>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</si>
  <si>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</si>
  <si>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</si>
  <si>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</si>
  <si>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</si>
  <si>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</si>
  <si>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</si>
  <si>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</si>
  <si>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</si>
  <si>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</si>
  <si>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</si>
  <si>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</si>
  <si>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</si>
  <si>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</si>
  <si>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</si>
  <si>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</si>
  <si>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</si>
  <si>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</si>
  <si>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</si>
  <si>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</si>
  <si>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</si>
  <si>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</si>
  <si>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</si>
  <si>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</si>
  <si>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</si>
  <si>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</si>
  <si>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</si>
  <si>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</si>
  <si>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</si>
  <si>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</si>
  <si>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</si>
  <si>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</si>
  <si>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</si>
  <si>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</si>
  <si>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</si>
  <si>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</si>
  <si>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</si>
  <si>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</si>
  <si>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</si>
  <si>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</si>
  <si>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</si>
  <si>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</si>
  <si>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</si>
  <si>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</si>
  <si>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</si>
  <si>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</si>
  <si>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</si>
  <si>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</si>
  <si>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</si>
  <si>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</si>
  <si>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</si>
  <si>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</si>
  <si>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</si>
  <si>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</si>
  <si>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</si>
  <si>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</si>
  <si>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</si>
  <si>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</si>
  <si>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</si>
  <si>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</si>
  <si>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</si>
  <si>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</si>
  <si>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</si>
  <si>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</si>
  <si>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</si>
  <si>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</si>
  <si>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</si>
  <si>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</si>
  <si>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</si>
  <si>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</si>
  <si>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</si>
  <si>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</si>
  <si>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</si>
  <si>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</si>
  <si>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</si>
  <si>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</si>
  <si>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</si>
  <si>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</si>
  <si>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</si>
  <si>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</si>
  <si>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</si>
  <si>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</si>
  <si>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</si>
  <si>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</si>
  <si>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</si>
  <si>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</si>
  <si>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</si>
  <si>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</si>
  <si>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</si>
  <si>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</si>
  <si>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</si>
  <si>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</si>
  <si>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</si>
  <si>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</si>
  <si>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</si>
  <si>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</si>
  <si>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</si>
  <si>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</si>
  <si>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</si>
  <si>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</si>
  <si>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</si>
  <si>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</si>
  <si>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</si>
  <si>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</si>
  <si>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</si>
  <si>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</si>
  <si>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</si>
  <si>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</si>
  <si>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</si>
  <si>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</si>
  <si>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</si>
  <si>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</si>
  <si>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</si>
  <si>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</si>
  <si>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</si>
  <si>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</si>
  <si>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</si>
  <si>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</si>
  <si>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</si>
  <si>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</si>
  <si>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</si>
  <si>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</si>
  <si>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</si>
  <si>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</si>
  <si>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</si>
  <si>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</si>
  <si>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</si>
  <si>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</si>
  <si>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</si>
  <si>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</si>
  <si>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</si>
  <si>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</si>
  <si>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</si>
  <si>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</si>
  <si>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</si>
  <si>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</si>
  <si>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</si>
  <si>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</si>
  <si>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</si>
  <si>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</si>
  <si>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</si>
  <si>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</si>
  <si>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</si>
  <si>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</si>
  <si>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</si>
  <si>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</si>
  <si>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</si>
  <si>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</si>
  <si>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</si>
  <si>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</si>
  <si>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</si>
  <si>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</si>
  <si>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</si>
  <si>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</si>
  <si>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</si>
  <si>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</si>
  <si>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</si>
  <si>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</si>
  <si>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</si>
  <si>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</si>
  <si>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</si>
  <si>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</si>
  <si>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</si>
  <si>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</si>
  <si>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</si>
  <si>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</si>
  <si>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</si>
  <si>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</si>
  <si>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</si>
  <si>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</si>
  <si>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</si>
  <si>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</si>
  <si>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</si>
  <si>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</si>
  <si>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</si>
  <si>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</si>
  <si>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</si>
  <si>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</si>
  <si>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</si>
  <si>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</si>
  <si>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</si>
  <si>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</si>
  <si>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</si>
  <si>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</si>
  <si>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</si>
  <si>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</si>
  <si>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</si>
  <si>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</si>
  <si>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</si>
  <si>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</si>
  <si>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</si>
  <si>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</si>
  <si>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</si>
  <si>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</si>
  <si>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</si>
  <si>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</si>
  <si>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</si>
  <si>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</si>
  <si>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</si>
  <si>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</si>
  <si>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</si>
  <si>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</si>
  <si>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</si>
  <si>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</si>
  <si>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</si>
  <si>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</si>
  <si>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</si>
  <si>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</si>
  <si>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</si>
  <si>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</si>
  <si>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</si>
  <si>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</si>
  <si>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</si>
  <si>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</si>
  <si>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</si>
  <si>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</si>
  <si>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</si>
  <si>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</si>
  <si>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</si>
  <si>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</si>
  <si>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</si>
  <si>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</si>
  <si>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</si>
  <si>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</si>
  <si>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</si>
  <si>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</si>
  <si>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</si>
  <si>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</si>
  <si>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</si>
  <si>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</si>
  <si>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</si>
  <si>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</si>
  <si>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</si>
  <si>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</si>
  <si>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</si>
  <si>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</si>
  <si>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</si>
  <si>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</si>
  <si>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</si>
  <si>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</si>
  <si>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</si>
  <si>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</si>
  <si>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</si>
  <si>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</si>
  <si>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</si>
  <si>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</si>
  <si>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</si>
  <si>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</si>
  <si>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</si>
  <si>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</si>
  <si>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</si>
  <si>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</si>
  <si>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</si>
  <si>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</si>
  <si>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</si>
  <si>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</si>
  <si>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</si>
  <si>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</si>
  <si>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</si>
  <si>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</si>
  <si>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</si>
  <si>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</si>
  <si>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</si>
  <si>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</si>
  <si>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</si>
  <si>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</si>
  <si>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</si>
  <si>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</si>
  <si>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</si>
  <si>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</si>
  <si>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</si>
  <si>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</si>
  <si>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</si>
  <si>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</si>
  <si>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</si>
  <si>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</si>
  <si>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</si>
  <si>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</si>
  <si>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</si>
  <si>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</si>
  <si>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</si>
  <si>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</si>
  <si>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</si>
  <si>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</si>
  <si>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</si>
  <si>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</si>
  <si>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</si>
  <si>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</si>
  <si>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</si>
  <si>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</si>
  <si>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</si>
  <si>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</si>
  <si>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</si>
  <si>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</si>
  <si>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</si>
  <si>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</si>
  <si>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</si>
  <si>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</si>
  <si>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</si>
  <si>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</si>
  <si>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</si>
  <si>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</si>
  <si>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</si>
  <si>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</si>
  <si>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</si>
  <si>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</si>
  <si>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</si>
  <si>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</si>
  <si>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</si>
  <si>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</si>
  <si>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</si>
  <si>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</si>
  <si>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</si>
  <si>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</si>
  <si>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</si>
  <si>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</si>
  <si>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</si>
  <si>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</si>
  <si>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</si>
  <si>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</si>
  <si>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</si>
  <si>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</si>
  <si>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</si>
  <si>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</si>
  <si>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</si>
  <si>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</si>
  <si>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</si>
  <si>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</si>
  <si>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</si>
  <si>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</si>
  <si>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</si>
  <si>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</si>
  <si>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</si>
  <si>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</si>
  <si>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</si>
  <si>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</si>
  <si>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</si>
  <si>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</si>
  <si>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</si>
  <si>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</si>
  <si>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</si>
  <si>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</si>
  <si>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</si>
  <si>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</si>
  <si>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</si>
  <si>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</si>
  <si>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</si>
  <si>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</si>
  <si>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</si>
  <si>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</si>
  <si>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</si>
  <si>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</si>
  <si>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</si>
  <si>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</si>
  <si>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</si>
  <si>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</si>
  <si>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</si>
  <si>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</si>
  <si>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</si>
  <si>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</si>
  <si>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</si>
  <si>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</si>
  <si>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</si>
  <si>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</si>
  <si>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</si>
  <si>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</si>
  <si>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</si>
  <si>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</si>
  <si>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</si>
  <si>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</si>
  <si>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</si>
  <si>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</si>
  <si>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</si>
  <si>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</si>
  <si>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</si>
  <si>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</si>
  <si>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</si>
  <si>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</si>
  <si>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</si>
  <si>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</si>
  <si>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</si>
  <si>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</si>
  <si>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</si>
  <si>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</si>
  <si>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</si>
  <si>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</si>
  <si>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</si>
  <si>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</si>
  <si>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</si>
  <si>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</si>
  <si>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</si>
  <si>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</si>
  <si>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</si>
  <si>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</si>
  <si>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</si>
  <si>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</si>
  <si>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</si>
  <si>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</si>
  <si>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</si>
  <si>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</si>
  <si>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</si>
  <si>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</si>
  <si>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</si>
  <si>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</si>
  <si>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</si>
  <si>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</si>
  <si>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</si>
  <si>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</si>
  <si>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</si>
  <si>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</si>
  <si>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</si>
  <si>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</si>
  <si>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</si>
  <si>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</si>
  <si>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</si>
  <si>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</si>
  <si>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</si>
  <si>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</si>
  <si>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</si>
  <si>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</si>
  <si>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</si>
  <si>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</si>
  <si>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</si>
  <si>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</si>
  <si>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</si>
  <si>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</si>
  <si>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</si>
  <si>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</si>
  <si>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</si>
  <si>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</si>
  <si>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</si>
  <si>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</si>
  <si>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</si>
  <si>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</si>
  <si>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</si>
  <si>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</si>
  <si>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</si>
  <si>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</si>
  <si>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</si>
  <si>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</si>
  <si>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</si>
  <si>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</si>
  <si>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</si>
  <si>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</si>
  <si>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</si>
  <si>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</si>
  <si>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</si>
  <si>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</si>
  <si>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</si>
  <si>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</si>
  <si>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</si>
  <si>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</si>
  <si>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</si>
  <si>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</si>
  <si>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</si>
  <si>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</si>
  <si>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</si>
  <si>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</si>
  <si>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</si>
  <si>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</si>
  <si>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</si>
  <si>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</si>
  <si>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</si>
  <si>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</si>
  <si>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</si>
  <si>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</si>
  <si>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</si>
  <si>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</si>
  <si>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</si>
  <si>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</si>
  <si>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</si>
  <si>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</si>
  <si>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</si>
  <si>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</si>
  <si>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</si>
  <si>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</si>
  <si>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</si>
  <si>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</si>
  <si>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</si>
  <si>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</si>
  <si>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</si>
  <si>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</si>
  <si>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</si>
  <si>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</si>
  <si>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</si>
  <si>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</si>
  <si>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</si>
  <si>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</si>
  <si>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</si>
  <si>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</si>
  <si>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</si>
  <si>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</si>
  <si>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</si>
  <si>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</si>
  <si>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</si>
  <si>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</si>
  <si>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</si>
  <si>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</si>
  <si>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</si>
  <si>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</si>
  <si>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</si>
  <si>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</si>
  <si>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</si>
  <si>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</si>
  <si>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</si>
  <si>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</si>
  <si>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</si>
  <si>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</si>
  <si>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</si>
  <si>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</si>
  <si>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</si>
  <si>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</si>
  <si>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</si>
  <si>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</si>
  <si>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</si>
  <si>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</si>
  <si>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</si>
  <si>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</si>
  <si>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</si>
  <si>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</si>
  <si>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</si>
  <si>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</si>
  <si>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</si>
  <si>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</si>
  <si>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</si>
  <si>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</si>
  <si>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</si>
  <si>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</si>
  <si>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</si>
  <si>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</si>
  <si>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</si>
  <si>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</si>
  <si>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</si>
  <si>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</si>
  <si>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</si>
  <si>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</si>
  <si>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</si>
  <si>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</si>
  <si>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</si>
  <si>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</si>
  <si>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</si>
  <si>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</si>
  <si>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</si>
  <si>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</si>
  <si>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</si>
  <si>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</si>
  <si>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</si>
  <si>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</si>
  <si>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</si>
  <si>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</si>
  <si>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</si>
  <si>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</si>
  <si>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</si>
  <si>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</si>
  <si>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</si>
  <si>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</si>
  <si>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</si>
  <si>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</si>
  <si>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</si>
  <si>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</si>
  <si>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</si>
  <si>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</si>
  <si>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</si>
  <si>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</si>
  <si>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</si>
  <si>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</si>
  <si>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</si>
  <si>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</si>
  <si>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</si>
  <si>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</si>
  <si>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</si>
  <si>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</si>
  <si>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</si>
  <si>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</si>
  <si>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</si>
  <si>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</si>
  <si>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</si>
  <si>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</si>
  <si>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</si>
  <si>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</si>
  <si>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</si>
  <si>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</si>
  <si>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</si>
  <si>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</si>
  <si>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</si>
  <si>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</si>
  <si>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</si>
  <si>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</si>
  <si>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</si>
  <si>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</si>
  <si>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</si>
  <si>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</si>
  <si>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</si>
  <si>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</si>
  <si>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</si>
  <si>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</si>
  <si>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</si>
  <si>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</si>
  <si>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</si>
  <si>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</si>
  <si>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</si>
  <si>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</si>
  <si>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</si>
  <si>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</si>
  <si>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</si>
  <si>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</si>
  <si>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</si>
  <si>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</si>
  <si>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</si>
  <si>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</si>
  <si>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</si>
  <si>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</si>
  <si>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</si>
  <si>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</si>
  <si>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</si>
  <si>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</si>
  <si>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</si>
  <si>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</si>
  <si>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</si>
  <si>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</si>
  <si>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</si>
  <si>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</si>
  <si>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</si>
  <si>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</si>
  <si>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</si>
  <si>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</si>
  <si>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</si>
  <si>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</si>
  <si>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</si>
  <si>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</si>
  <si>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</si>
  <si>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</si>
  <si>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</si>
  <si>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</si>
  <si>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</si>
  <si>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</si>
  <si>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</si>
  <si>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</si>
  <si>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</si>
  <si>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</si>
  <si>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</si>
  <si>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</si>
  <si>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</si>
  <si>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</si>
  <si>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</si>
  <si>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</si>
  <si>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</si>
  <si>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</si>
  <si>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</si>
  <si>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</si>
  <si>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</si>
  <si>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</si>
  <si>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</si>
  <si>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</si>
  <si>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</si>
  <si>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</si>
  <si>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</si>
  <si>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</si>
  <si>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</si>
  <si>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</si>
  <si>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</si>
  <si>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</si>
  <si>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</si>
  <si>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</si>
  <si>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</si>
  <si>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</si>
  <si>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</si>
  <si>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</si>
  <si>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</si>
  <si>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</si>
  <si>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</si>
  <si>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</si>
  <si>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</si>
  <si>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</si>
  <si>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</si>
  <si>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</si>
  <si>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</si>
  <si>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</si>
  <si>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</si>
  <si>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</si>
  <si>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</si>
  <si>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</si>
  <si>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</si>
  <si>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</si>
  <si>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</si>
  <si>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</si>
  <si>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</si>
  <si>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</si>
  <si>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</si>
  <si>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</si>
  <si>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</si>
  <si>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</si>
  <si>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</si>
  <si>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</si>
  <si>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</si>
  <si>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</si>
  <si>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</si>
  <si>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</si>
  <si>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</si>
  <si>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</si>
  <si>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</si>
  <si>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</si>
  <si>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</si>
  <si>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</si>
  <si>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</si>
  <si>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</si>
  <si>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</si>
  <si>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</si>
  <si>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</si>
  <si>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</si>
  <si>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</si>
  <si>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</si>
  <si>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</si>
  <si>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</si>
  <si>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</si>
  <si>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</si>
  <si>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</si>
  <si>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</si>
  <si>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</si>
  <si>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</si>
  <si>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</si>
  <si>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</si>
  <si>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</si>
  <si>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</si>
  <si>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</si>
  <si>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</si>
  <si>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</si>
  <si>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</si>
  <si>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</si>
  <si>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</si>
  <si>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</si>
  <si>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</si>
  <si>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</si>
  <si>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</si>
  <si>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</si>
  <si>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</si>
  <si>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</si>
  <si>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</si>
  <si>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</si>
  <si>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</si>
  <si>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</si>
  <si>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</si>
  <si>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</si>
  <si>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</si>
  <si>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</si>
  <si>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</si>
  <si>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</si>
  <si>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</si>
  <si>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</si>
  <si>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</si>
  <si>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</si>
  <si>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</si>
  <si>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</si>
  <si>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</si>
  <si>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</si>
  <si>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</si>
  <si>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</si>
  <si>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</si>
  <si>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</si>
  <si>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</si>
  <si>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</si>
  <si>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</si>
  <si>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</si>
  <si>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</si>
  <si>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</si>
  <si>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</si>
  <si>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</si>
  <si>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</si>
  <si>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</si>
  <si>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</si>
  <si>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</si>
  <si>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</si>
  <si>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</si>
  <si>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</si>
  <si>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</si>
  <si>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</si>
  <si>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</si>
  <si>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</si>
  <si>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</si>
  <si>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</si>
  <si>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</si>
  <si>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</si>
  <si>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</si>
  <si>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</si>
  <si>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</si>
  <si>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</si>
  <si>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</si>
  <si>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</si>
  <si>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</si>
  <si>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</si>
  <si>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</si>
  <si>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</si>
  <si>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</si>
  <si>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</si>
  <si>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</si>
  <si>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</si>
  <si>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</si>
  <si>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</si>
  <si>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</si>
  <si>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</si>
  <si>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</si>
  <si>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</si>
  <si>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</si>
  <si>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</si>
  <si>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</si>
  <si>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</si>
  <si>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</si>
  <si>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</si>
  <si>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</si>
  <si>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</si>
  <si>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</si>
  <si>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</si>
  <si>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</si>
  <si>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</si>
  <si>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</si>
  <si>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</si>
  <si>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</si>
  <si>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</si>
  <si>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</si>
  <si>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</si>
  <si>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</si>
  <si>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</si>
  <si>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</si>
  <si>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</si>
  <si>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</si>
  <si>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</si>
  <si>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</si>
  <si>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</si>
  <si>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</si>
  <si>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</si>
  <si>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</si>
  <si>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</si>
  <si>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</si>
  <si>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</si>
  <si>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</si>
  <si>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</si>
  <si>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</si>
  <si>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</si>
  <si>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</si>
  <si>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</si>
  <si>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</si>
  <si>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</si>
  <si>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</si>
  <si>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</si>
  <si>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</si>
  <si>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</si>
  <si>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</si>
  <si>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</si>
  <si>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</si>
  <si>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</si>
  <si>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</si>
  <si>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</si>
  <si>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</si>
  <si>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</si>
  <si>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</si>
  <si>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</si>
  <si>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</si>
  <si>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</si>
  <si>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</si>
  <si>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</si>
  <si>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</si>
  <si>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</si>
  <si>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</si>
  <si>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</si>
  <si>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</si>
  <si>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</si>
  <si>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</si>
  <si>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</si>
  <si>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</si>
  <si>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</si>
  <si>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</si>
  <si>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</si>
  <si>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</si>
  <si>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</si>
  <si>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</si>
  <si>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</si>
  <si>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</si>
  <si>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</si>
  <si>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</si>
  <si>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</si>
  <si>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</si>
  <si>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</si>
  <si>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</si>
  <si>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</si>
  <si>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</si>
  <si>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</si>
  <si>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</si>
  <si>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</si>
  <si>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</si>
  <si>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</si>
  <si>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</si>
  <si>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</si>
  <si>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</si>
  <si>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</si>
  <si>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</si>
  <si>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</si>
  <si>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</si>
  <si>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</si>
  <si>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</si>
  <si>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</si>
  <si>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</si>
  <si>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</si>
  <si>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</si>
  <si>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</si>
  <si>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</si>
  <si>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</si>
  <si>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</si>
  <si>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</si>
  <si>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</si>
  <si>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</si>
  <si>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</si>
  <si>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</si>
  <si>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</si>
  <si>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</si>
  <si>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</si>
  <si>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</si>
  <si>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</si>
  <si>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</si>
  <si>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</si>
  <si>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</si>
  <si>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</si>
  <si>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</si>
  <si>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</si>
  <si>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</si>
  <si>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</si>
  <si>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</si>
  <si>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</si>
  <si>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</si>
  <si>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</si>
  <si>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</si>
  <si>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</si>
  <si>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</si>
  <si>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</si>
  <si>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</si>
  <si>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</si>
  <si>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</si>
  <si>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</si>
  <si>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</si>
  <si>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</si>
  <si>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</si>
  <si>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</si>
  <si>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</si>
  <si>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</si>
  <si>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</si>
  <si>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</si>
  <si>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</si>
  <si>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</si>
  <si>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</si>
  <si>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</si>
  <si>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</si>
  <si>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</si>
  <si>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</si>
  <si>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</si>
  <si>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</si>
  <si>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</si>
  <si>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</si>
  <si>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</si>
  <si>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</si>
  <si>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</si>
  <si>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</si>
  <si>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</si>
  <si>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</si>
  <si>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</si>
  <si>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</si>
  <si>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</si>
  <si>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</si>
  <si>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</si>
  <si>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</si>
  <si>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</si>
  <si>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</si>
  <si>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</si>
  <si>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</si>
  <si>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</si>
  <si>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</si>
  <si>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</si>
  <si>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</si>
  <si>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</si>
  <si>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</si>
  <si>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</si>
  <si>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</si>
  <si>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</si>
  <si>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</si>
  <si>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</si>
  <si>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</si>
  <si>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</si>
  <si>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</si>
  <si>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</si>
  <si>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</si>
  <si>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</si>
  <si>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</si>
  <si>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</si>
  <si>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</si>
  <si>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</si>
  <si>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</si>
  <si>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</si>
  <si>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</si>
  <si>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</si>
  <si>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</si>
  <si>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</si>
  <si>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</si>
  <si>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</si>
  <si>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</si>
  <si>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</si>
  <si>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</si>
  <si>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</si>
  <si>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</si>
  <si>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</si>
  <si>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</si>
  <si>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</si>
  <si>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</si>
  <si>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</si>
  <si>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</si>
  <si>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</si>
  <si>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</si>
  <si>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</si>
  <si>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</si>
  <si>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</si>
  <si>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</si>
  <si>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</si>
  <si>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</si>
  <si>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</si>
  <si>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</si>
  <si>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</si>
  <si>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</si>
  <si>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</si>
  <si>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</si>
  <si>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</si>
  <si>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</si>
  <si>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</si>
  <si>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</si>
  <si>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</si>
  <si>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</si>
  <si>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</si>
  <si>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</si>
  <si>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</si>
  <si>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</si>
  <si>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</si>
  <si>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</si>
  <si>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</si>
  <si>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</si>
  <si>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</si>
  <si>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</si>
  <si>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</si>
  <si>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</si>
  <si>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</si>
  <si>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</si>
  <si>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</si>
  <si>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</si>
  <si>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</si>
  <si>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</si>
  <si>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</si>
  <si>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</si>
  <si>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</si>
  <si>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</si>
  <si>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</si>
  <si>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</si>
  <si>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</si>
  <si>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</si>
  <si>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</si>
  <si>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</si>
  <si>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</si>
  <si>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</si>
  <si>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</si>
  <si>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</si>
  <si>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</si>
  <si>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</si>
  <si>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</si>
  <si>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</si>
  <si>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</si>
  <si>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</si>
  <si>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</si>
  <si>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</si>
  <si>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</si>
  <si>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</si>
  <si>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</si>
  <si>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</si>
  <si>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</si>
  <si>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</si>
  <si>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</si>
  <si>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</si>
  <si>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</si>
  <si>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</si>
  <si>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</si>
  <si>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</si>
  <si>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</si>
  <si>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</si>
  <si>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</si>
  <si>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</si>
  <si>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</si>
  <si>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</si>
  <si>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</si>
  <si>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</si>
  <si>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</si>
  <si>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</si>
  <si>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</si>
  <si>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</si>
  <si>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</si>
  <si>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</si>
  <si>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</si>
  <si>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</si>
  <si>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</si>
  <si>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</si>
  <si>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</si>
  <si>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</si>
  <si>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</si>
  <si>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</si>
  <si>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</si>
  <si>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</si>
  <si>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</si>
  <si>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</si>
  <si>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</si>
  <si>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</si>
  <si>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</si>
  <si>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</si>
  <si>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</si>
  <si>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</si>
  <si>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</si>
  <si>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</si>
  <si>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</si>
  <si>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</si>
  <si>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</si>
  <si>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</si>
  <si>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</si>
  <si>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</si>
  <si>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</si>
  <si>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</si>
  <si>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</si>
  <si>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</si>
  <si>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</si>
  <si>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</si>
  <si>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</si>
  <si>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</si>
  <si>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</si>
  <si>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</si>
  <si>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</si>
  <si>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</si>
  <si>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</si>
  <si>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</si>
  <si>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</si>
  <si>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</si>
  <si>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</si>
  <si>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</si>
  <si>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</si>
  <si>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</si>
  <si>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</si>
  <si>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</si>
  <si>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</si>
  <si>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</si>
  <si>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</si>
  <si>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</si>
  <si>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</si>
  <si>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</si>
  <si>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</si>
  <si>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</si>
  <si>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</si>
  <si>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</si>
  <si>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</si>
  <si>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</si>
  <si>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</si>
  <si>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</si>
  <si>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</si>
  <si>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</si>
  <si>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</si>
  <si>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</si>
  <si>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</si>
  <si>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</si>
  <si>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</si>
  <si>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</si>
  <si>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</si>
  <si>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</si>
  <si>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</si>
  <si>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</si>
  <si>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</si>
  <si>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</si>
  <si>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</si>
  <si>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</si>
  <si>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</si>
  <si>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</si>
  <si>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</si>
  <si>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</si>
  <si>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</si>
  <si>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</si>
  <si>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</si>
  <si>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</si>
  <si>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</si>
  <si>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</si>
  <si>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</si>
  <si>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</si>
  <si>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</si>
  <si>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</si>
  <si>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</si>
  <si>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</si>
  <si>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</si>
  <si>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</si>
  <si>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</si>
  <si>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</si>
  <si>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</si>
  <si>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</si>
  <si>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</si>
  <si>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</si>
  <si>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</si>
  <si>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</si>
  <si>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</si>
  <si>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</si>
  <si>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</si>
  <si>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</si>
  <si>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</si>
  <si>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</si>
  <si>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</si>
  <si>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</si>
  <si>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</si>
  <si>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</si>
  <si>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</si>
  <si>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</si>
  <si>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</si>
  <si>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</si>
  <si>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</si>
  <si>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</si>
  <si>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</si>
  <si>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</si>
  <si>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</si>
  <si>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</si>
  <si>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</si>
  <si>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</si>
  <si>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</si>
  <si>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</si>
  <si>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</si>
  <si>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</si>
  <si>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</si>
  <si>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</si>
  <si>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</si>
  <si>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</si>
  <si>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</si>
  <si>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</si>
  <si>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</si>
  <si>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</si>
  <si>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</si>
  <si>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</si>
  <si>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</si>
  <si>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</si>
  <si>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</si>
  <si>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</si>
  <si>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</si>
  <si>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</si>
  <si>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</si>
  <si>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</si>
  <si>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</si>
  <si>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</si>
  <si>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</si>
  <si>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</si>
  <si>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</si>
  <si>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</si>
  <si>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</si>
  <si>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</si>
  <si>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</si>
  <si>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</si>
  <si>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</si>
  <si>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</si>
  <si>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</si>
  <si>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</si>
  <si>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</si>
  <si>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</si>
  <si>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</si>
  <si>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</si>
  <si>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</si>
  <si>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</si>
  <si>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</si>
  <si>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</si>
  <si>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</si>
  <si>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</si>
  <si>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</si>
  <si>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</si>
  <si>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</si>
  <si>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</si>
  <si>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</si>
  <si>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</si>
  <si>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</si>
  <si>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</si>
  <si>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</si>
  <si>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</si>
  <si>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</si>
  <si>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</si>
  <si>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</si>
  <si>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</si>
  <si>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</si>
  <si>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</si>
  <si>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</si>
  <si>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</si>
  <si>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</si>
  <si>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</si>
  <si>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</si>
  <si>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</si>
  <si>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</si>
  <si>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</si>
  <si>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</si>
  <si>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</si>
  <si>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</si>
  <si>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</si>
  <si>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</si>
  <si>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</si>
  <si>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</si>
  <si>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</si>
  <si>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</si>
  <si>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</si>
  <si>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</si>
  <si>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</si>
  <si>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</si>
  <si>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</si>
  <si>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</si>
  <si>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</si>
  <si>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</si>
  <si>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</si>
  <si>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</si>
  <si>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</si>
  <si>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</si>
  <si>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</si>
  <si>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</si>
  <si>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</si>
  <si>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</si>
  <si>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</si>
  <si>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</si>
  <si>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</si>
  <si>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</si>
  <si>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</si>
  <si>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</si>
  <si>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</si>
  <si>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</si>
  <si>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</si>
  <si>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</si>
  <si>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</si>
  <si>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</si>
  <si>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</si>
  <si>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</si>
  <si>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</si>
  <si>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</si>
  <si>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</si>
  <si>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</si>
  <si>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</si>
  <si>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</si>
  <si>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</si>
  <si>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</si>
  <si>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</si>
  <si>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</si>
  <si>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</si>
  <si>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</si>
  <si>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</si>
  <si>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</si>
  <si>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</si>
  <si>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</si>
  <si>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</si>
  <si>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</si>
  <si>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</si>
  <si>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</si>
  <si>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</si>
  <si>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</si>
  <si>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</si>
  <si>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</si>
  <si>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</si>
  <si>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</si>
  <si>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</si>
  <si>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</si>
  <si>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</si>
  <si>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</si>
  <si>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</si>
  <si>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</si>
  <si>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</si>
  <si>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</si>
  <si>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</si>
  <si>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</si>
  <si>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</si>
  <si>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</si>
  <si>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</si>
  <si>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</si>
  <si>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</si>
  <si>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</si>
  <si>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</si>
  <si>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</si>
  <si>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</si>
  <si>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</si>
  <si>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</si>
  <si>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</si>
  <si>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</si>
  <si>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</si>
  <si>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</si>
  <si>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</si>
  <si>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</si>
  <si>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</si>
  <si>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</si>
  <si>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</si>
  <si>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</si>
  <si>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</si>
  <si>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</si>
  <si>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</si>
  <si>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</si>
  <si>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</si>
  <si>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</si>
  <si>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</si>
  <si>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</si>
  <si>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</si>
  <si>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</si>
  <si>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</si>
  <si>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</si>
  <si>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</si>
  <si>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</si>
  <si>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</si>
  <si>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</si>
  <si>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</si>
  <si>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</si>
  <si>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</si>
  <si>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</si>
  <si>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</si>
  <si>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</si>
  <si>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</si>
  <si>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</si>
  <si>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</si>
  <si>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</si>
  <si>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</si>
  <si>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</si>
  <si>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</si>
  <si>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</si>
  <si>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</si>
  <si>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</si>
  <si>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</si>
  <si>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</si>
  <si>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</si>
  <si>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</si>
  <si>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</si>
  <si>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</si>
  <si>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</si>
  <si>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</si>
  <si>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</si>
  <si>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</si>
  <si>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</si>
  <si>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</si>
  <si>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</si>
  <si>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</si>
  <si>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</si>
  <si>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</si>
  <si>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</si>
  <si>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</si>
  <si>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</si>
  <si>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</si>
  <si>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</si>
  <si>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</si>
  <si>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</si>
  <si>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</si>
  <si>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</si>
  <si>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</si>
  <si>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</si>
  <si>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</si>
  <si>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</si>
  <si>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</si>
  <si>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</si>
  <si>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</si>
  <si>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</si>
  <si>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</si>
  <si>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</si>
  <si>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</si>
  <si>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</si>
  <si>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</si>
  <si>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</si>
  <si>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</si>
  <si>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</si>
  <si>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</si>
  <si>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</si>
  <si>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</si>
  <si>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</si>
  <si>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</si>
  <si>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</si>
  <si>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</si>
  <si>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</si>
  <si>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</si>
  <si>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</si>
  <si>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</si>
  <si>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</si>
  <si>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</si>
  <si>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</si>
  <si>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</si>
  <si>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</si>
  <si>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</si>
  <si>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</si>
  <si>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</si>
  <si>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</si>
  <si>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</si>
  <si>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</si>
  <si>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</si>
  <si>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</si>
  <si>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</si>
  <si>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</si>
  <si>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</si>
  <si>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</si>
  <si>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</si>
  <si>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</si>
  <si>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</si>
  <si>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</si>
  <si>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</si>
  <si>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</si>
  <si>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</si>
  <si>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</si>
  <si>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</si>
  <si>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</si>
  <si>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</si>
  <si>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</si>
  <si>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</si>
  <si>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</si>
  <si>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</si>
  <si>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</si>
  <si>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</si>
  <si>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</si>
  <si>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</si>
  <si>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</si>
  <si>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</si>
  <si>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</si>
  <si>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</si>
  <si>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</si>
  <si>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</si>
  <si>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</si>
  <si>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</si>
  <si>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</si>
  <si>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</si>
  <si>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</si>
  <si>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</si>
  <si>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</si>
  <si>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</si>
  <si>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</si>
  <si>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</si>
  <si>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</si>
  <si>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</si>
  <si>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</si>
  <si>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</si>
  <si>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</si>
  <si>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</si>
  <si>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</si>
  <si>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</si>
  <si>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</si>
  <si>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</si>
  <si>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</si>
  <si>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</si>
  <si>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</si>
  <si>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</si>
  <si>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</si>
  <si>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</si>
  <si>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</si>
  <si>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</si>
  <si>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</si>
  <si>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</si>
  <si>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</si>
  <si>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</si>
  <si>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</si>
  <si>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</si>
  <si>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</si>
  <si>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</si>
  <si>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</si>
  <si>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</si>
  <si>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</si>
  <si>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</si>
  <si>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</si>
  <si>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</si>
  <si>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</si>
  <si>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</si>
  <si>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</si>
  <si>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</si>
  <si>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</si>
  <si>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</si>
  <si>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</si>
  <si>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</si>
  <si>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</si>
  <si>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</si>
  <si>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</si>
  <si>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</si>
  <si>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</si>
  <si>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</si>
  <si>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</si>
  <si>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</si>
  <si>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</si>
  <si>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</si>
  <si>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</si>
  <si>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</si>
  <si>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</si>
  <si>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</si>
  <si>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</si>
  <si>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</si>
  <si>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</si>
  <si>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</si>
  <si>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</si>
  <si>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</si>
  <si>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</si>
  <si>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</si>
  <si>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</si>
  <si>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</si>
  <si>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</si>
  <si>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</si>
  <si>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</si>
  <si>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</si>
  <si>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</si>
  <si>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</si>
  <si>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</si>
  <si>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</si>
  <si>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</si>
  <si>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</si>
  <si>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</si>
  <si>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</si>
  <si>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</si>
  <si>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</si>
  <si>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</si>
  <si>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</si>
  <si>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</si>
  <si>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</si>
  <si>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</si>
  <si>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</si>
  <si>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</si>
  <si>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</si>
  <si>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</si>
  <si>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</si>
  <si>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</si>
  <si>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</si>
  <si>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</si>
  <si>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</si>
  <si>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</si>
  <si>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</si>
  <si>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</si>
  <si>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</si>
  <si>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</si>
  <si>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</si>
  <si>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</si>
  <si>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</si>
  <si>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</si>
  <si>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</si>
  <si>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</si>
  <si>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</si>
  <si>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</si>
  <si>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</si>
  <si>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</si>
  <si>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</si>
  <si>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</si>
  <si>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</si>
  <si>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</si>
  <si>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</si>
  <si>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</si>
  <si>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</si>
  <si>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</si>
  <si>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</si>
  <si>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</si>
  <si>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</si>
  <si>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</si>
  <si>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</si>
  <si>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</si>
  <si>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</si>
  <si>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</si>
  <si>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</si>
  <si>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</si>
  <si>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</si>
  <si>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</si>
  <si>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</si>
  <si>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</si>
  <si>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</si>
  <si>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</si>
  <si>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</si>
  <si>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</si>
  <si>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</si>
  <si>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</si>
  <si>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</si>
  <si>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</si>
  <si>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</si>
  <si>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</si>
  <si>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</si>
  <si>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</si>
  <si>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</si>
  <si>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</si>
  <si>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</si>
  <si>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</si>
  <si>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</si>
  <si>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</si>
  <si>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</si>
  <si>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</si>
  <si>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</si>
  <si>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</si>
  <si>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</si>
  <si>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</si>
  <si>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</si>
  <si>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</si>
  <si>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</si>
  <si>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</si>
  <si>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</si>
  <si>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</si>
  <si>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</si>
  <si>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</si>
  <si>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</si>
  <si>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</si>
  <si>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</si>
  <si>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</si>
  <si>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</si>
  <si>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</si>
  <si>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</si>
  <si>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</si>
  <si>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</si>
  <si>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</si>
  <si>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</si>
  <si>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</si>
  <si>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</si>
  <si>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</si>
  <si>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</si>
  <si>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</si>
  <si>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</si>
  <si>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</si>
  <si>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</si>
  <si>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</si>
  <si>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</si>
  <si>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</si>
  <si>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</si>
  <si>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</si>
  <si>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</si>
  <si>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</si>
  <si>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</si>
  <si>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</si>
  <si>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</si>
  <si>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</si>
  <si>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</si>
  <si>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</si>
  <si>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</si>
  <si>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</si>
  <si>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</si>
  <si>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</si>
  <si>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</si>
  <si>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</si>
  <si>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</si>
  <si>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</si>
  <si>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</si>
  <si>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</si>
  <si>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</si>
  <si>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</si>
  <si>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</si>
  <si>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</si>
  <si>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</si>
  <si>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</si>
  <si>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</si>
  <si>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</si>
  <si>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</si>
  <si>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</si>
  <si>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</si>
  <si>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</si>
  <si>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</si>
  <si>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</si>
  <si>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</si>
  <si>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</si>
  <si>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</si>
  <si>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</si>
  <si>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</si>
  <si>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</si>
  <si>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</si>
  <si>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</si>
  <si>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</si>
  <si>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</si>
  <si>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</si>
  <si>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</si>
  <si>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</si>
  <si>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</si>
  <si>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</si>
  <si>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</si>
  <si>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</si>
  <si>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</si>
  <si>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</si>
  <si>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</si>
  <si>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</si>
  <si>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</si>
  <si>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</si>
  <si>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</si>
  <si>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</si>
  <si>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</si>
  <si>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</si>
  <si>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</si>
  <si>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</si>
  <si>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</si>
  <si>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</si>
  <si>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</si>
  <si>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</si>
  <si>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</si>
  <si>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</si>
  <si>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</si>
  <si>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</si>
  <si>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</si>
  <si>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</si>
  <si>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</si>
  <si>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</si>
  <si>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</si>
  <si>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</si>
  <si>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</si>
  <si>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</si>
  <si>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</si>
  <si>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</si>
  <si>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</si>
  <si>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</si>
  <si>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</si>
  <si>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</si>
  <si>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</si>
  <si>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</si>
  <si>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</si>
  <si>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</si>
  <si>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</si>
  <si>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</si>
  <si>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</si>
  <si>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</si>
  <si>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</si>
  <si>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</si>
  <si>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</si>
  <si>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</si>
  <si>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</si>
  <si>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</si>
  <si>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</si>
  <si>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</si>
  <si>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</si>
  <si>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</si>
  <si>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</si>
  <si>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</si>
  <si>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</si>
  <si>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</si>
  <si>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</si>
  <si>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</si>
  <si>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</si>
  <si>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</si>
  <si>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</si>
  <si>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</si>
  <si>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</si>
  <si>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</si>
  <si>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</si>
  <si>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</si>
  <si>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</si>
  <si>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</si>
  <si>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</si>
  <si>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</si>
  <si>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</si>
  <si>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</si>
  <si>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</si>
  <si>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</si>
  <si>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</si>
  <si>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</si>
  <si>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</si>
  <si>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</si>
  <si>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</si>
  <si>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</si>
  <si>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</si>
  <si>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</si>
  <si>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</si>
  <si>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</si>
  <si>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</si>
  <si>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</si>
  <si>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</si>
  <si>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</si>
  <si>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</si>
  <si>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</si>
  <si>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</si>
  <si>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</si>
  <si>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</si>
  <si>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</si>
  <si>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</si>
  <si>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</si>
  <si>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</si>
  <si>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</si>
  <si>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</si>
  <si>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</si>
  <si>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</si>
  <si>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</si>
  <si>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</si>
  <si>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</si>
  <si>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</si>
  <si>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</si>
  <si>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</si>
  <si>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</si>
  <si>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</si>
  <si>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</si>
  <si>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</si>
  <si>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</si>
  <si>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</si>
  <si>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</si>
  <si>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</si>
  <si>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</si>
  <si>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</si>
  <si>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</si>
  <si>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</si>
  <si>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</si>
  <si>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</si>
  <si>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</si>
  <si>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</si>
  <si>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</si>
  <si>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</si>
  <si>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</si>
  <si>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</si>
  <si>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</si>
  <si>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</si>
  <si>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</si>
  <si>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</si>
  <si>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</si>
  <si>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</si>
  <si>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</si>
  <si>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</si>
  <si>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</si>
  <si>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</si>
  <si>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</si>
  <si>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</si>
  <si>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</si>
  <si>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</si>
  <si>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</si>
  <si>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</si>
  <si>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</si>
  <si>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</si>
  <si>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</si>
  <si>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</si>
  <si>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</si>
  <si>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</si>
  <si>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</si>
  <si>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</si>
  <si>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</si>
  <si>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</si>
  <si>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</si>
  <si>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</si>
  <si>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</si>
  <si>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</si>
  <si>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</si>
  <si>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</si>
  <si>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</si>
  <si>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</si>
  <si>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</si>
  <si>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</si>
  <si>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</si>
  <si>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</si>
  <si>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</si>
  <si>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</si>
  <si>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</si>
  <si>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</si>
  <si>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</si>
  <si>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</si>
  <si>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</si>
  <si>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</si>
  <si>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</si>
  <si>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</si>
  <si>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</si>
  <si>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</si>
  <si>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</si>
  <si>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</si>
  <si>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</si>
  <si>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</si>
  <si>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</si>
  <si>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</si>
  <si>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</si>
  <si>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</si>
  <si>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</si>
  <si>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</si>
  <si>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</si>
  <si>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</si>
  <si>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</si>
  <si>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</si>
  <si>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</si>
  <si>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</si>
  <si>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</si>
  <si>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</si>
  <si>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</si>
  <si>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</si>
  <si>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</si>
  <si>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</si>
  <si>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</si>
  <si>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</si>
  <si>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</si>
  <si>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</si>
  <si>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</si>
  <si>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</si>
  <si>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</si>
  <si>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</si>
  <si>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</si>
  <si>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</si>
  <si>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</si>
  <si>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</si>
  <si>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</si>
  <si>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</si>
  <si>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</si>
  <si>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</si>
  <si>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</si>
  <si>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</si>
  <si>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</si>
  <si>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</si>
  <si>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</si>
  <si>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</si>
  <si>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</si>
  <si>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</si>
  <si>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</si>
  <si>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</si>
  <si>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</si>
  <si>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</si>
  <si>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</si>
  <si>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</si>
  <si>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</si>
  <si>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</si>
  <si>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</si>
  <si>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</si>
  <si>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</si>
  <si>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</si>
  <si>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</si>
  <si>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</si>
  <si>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</si>
  <si>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</si>
  <si>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</si>
  <si>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</si>
  <si>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</si>
  <si>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</si>
  <si>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</si>
  <si>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</si>
  <si>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</si>
  <si>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</si>
  <si>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</si>
  <si>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</si>
  <si>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</si>
  <si>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</si>
  <si>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</si>
  <si>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</si>
  <si>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</si>
  <si>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</si>
  <si>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</si>
  <si>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</si>
  <si>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</si>
  <si>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</si>
  <si>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</si>
  <si>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</si>
  <si>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</si>
  <si>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</si>
  <si>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</si>
  <si>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</si>
  <si>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</si>
  <si>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</si>
  <si>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</si>
  <si>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</si>
  <si>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</si>
  <si>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</si>
  <si>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</si>
  <si>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</si>
  <si>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</si>
  <si>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</si>
  <si>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</si>
  <si>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</si>
  <si>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</si>
  <si>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</si>
  <si>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</si>
  <si>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</si>
  <si>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</si>
  <si>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</si>
  <si>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</si>
  <si>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</si>
  <si>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</si>
  <si>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</si>
  <si>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</si>
  <si>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</si>
  <si>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</si>
  <si>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</si>
  <si>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</si>
  <si>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</si>
  <si>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</si>
  <si>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</si>
  <si>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</si>
  <si>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</si>
  <si>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</si>
  <si>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</si>
  <si>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</si>
  <si>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</si>
  <si>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</si>
  <si>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</si>
  <si>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</si>
  <si>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</si>
  <si>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</si>
  <si>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</si>
  <si>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</si>
  <si>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</si>
  <si>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</si>
  <si>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</si>
  <si>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</si>
  <si>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</si>
  <si>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</si>
  <si>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</si>
  <si>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</si>
  <si>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</si>
  <si>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</si>
  <si>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</si>
  <si>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</si>
  <si>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</si>
  <si>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</si>
  <si>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</si>
  <si>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</si>
  <si>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</si>
  <si>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</si>
  <si>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</si>
  <si>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</si>
  <si>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</si>
  <si>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</si>
  <si>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</si>
  <si>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</si>
  <si>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</si>
  <si>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</si>
  <si>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</si>
  <si>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</si>
  <si>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</si>
  <si>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</si>
  <si>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</si>
  <si>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</si>
  <si>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</si>
  <si>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</si>
  <si>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</si>
  <si>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</si>
  <si>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</si>
  <si>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</si>
  <si>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</si>
  <si>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</si>
  <si>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</si>
  <si>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</si>
  <si>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</si>
  <si>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</si>
  <si>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</si>
  <si>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</si>
  <si>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</si>
  <si>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</si>
  <si>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</si>
  <si>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</si>
  <si>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</si>
  <si>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</si>
  <si>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</si>
  <si>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</si>
  <si>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</si>
  <si>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</si>
  <si>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</si>
  <si>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</si>
  <si>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</si>
  <si>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</si>
  <si>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</si>
  <si>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</si>
  <si>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</si>
  <si>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</si>
  <si>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</si>
  <si>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</si>
  <si>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</si>
  <si>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</si>
  <si>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</si>
  <si>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</si>
  <si>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</si>
  <si>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</si>
  <si>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</si>
  <si>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</si>
  <si>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</si>
  <si>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</si>
  <si>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</si>
  <si>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</si>
  <si>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</si>
  <si>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</si>
  <si>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</si>
  <si>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</si>
  <si>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</si>
  <si>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</si>
  <si>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</si>
  <si>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</si>
  <si>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</si>
  <si>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</si>
  <si>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</si>
  <si>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</si>
  <si>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</si>
  <si>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</si>
  <si>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</si>
  <si>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</si>
  <si>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</si>
  <si>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</si>
  <si>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</si>
  <si>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</si>
  <si>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</si>
  <si>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</si>
  <si>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</si>
  <si>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</si>
  <si>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</si>
  <si>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</si>
  <si>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</si>
  <si>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</si>
  <si>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</si>
  <si>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</si>
  <si>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</si>
  <si>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</si>
  <si>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</si>
  <si>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</si>
  <si>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</si>
  <si>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</si>
  <si>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</si>
  <si>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</si>
  <si>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</si>
  <si>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</si>
  <si>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</si>
  <si>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</si>
  <si>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</si>
  <si>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</si>
  <si>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</si>
  <si>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</si>
  <si>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</si>
  <si>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</si>
  <si>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</si>
  <si>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</si>
  <si>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</si>
  <si>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</si>
  <si>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</si>
  <si>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</si>
  <si>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</si>
  <si>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</si>
  <si>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</si>
  <si>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</si>
  <si>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</si>
  <si>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</si>
  <si>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</si>
  <si>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</si>
  <si>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</si>
  <si>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</si>
  <si>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</si>
  <si>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</si>
  <si>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</si>
  <si>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</si>
  <si>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</si>
  <si>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</si>
  <si>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</si>
  <si>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</si>
  <si>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</si>
  <si>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</si>
  <si>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</si>
  <si>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</si>
  <si>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</si>
  <si>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</si>
  <si>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</si>
  <si>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</si>
  <si>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</si>
  <si>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</si>
  <si>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</si>
  <si>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</si>
  <si>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</si>
  <si>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</si>
  <si>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</si>
  <si>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</si>
  <si>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</si>
  <si>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</si>
  <si>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</si>
  <si>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</si>
  <si>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</si>
  <si>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</si>
  <si>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</si>
  <si>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</si>
  <si>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</si>
  <si>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</si>
  <si>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</si>
  <si>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</si>
  <si>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</si>
  <si>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</si>
  <si>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</si>
  <si>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</si>
  <si>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</si>
  <si>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</si>
  <si>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</si>
  <si>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</si>
  <si>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</si>
  <si>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</si>
  <si>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</si>
  <si>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</si>
  <si>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</si>
  <si>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</si>
  <si>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</si>
  <si>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</si>
  <si>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</si>
  <si>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</si>
  <si>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</si>
  <si>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</si>
  <si>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</si>
  <si>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</si>
  <si>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</si>
  <si>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</si>
  <si>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</si>
  <si>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</si>
  <si>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</si>
  <si>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</si>
  <si>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</si>
  <si>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</si>
  <si>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</si>
  <si>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</si>
  <si>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</si>
  <si>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</si>
  <si>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</si>
  <si>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</si>
  <si>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</si>
  <si>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</si>
  <si>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</si>
  <si>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</si>
  <si>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</si>
  <si>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</si>
  <si>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</si>
  <si>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</si>
  <si>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</si>
  <si>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</si>
  <si>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</si>
  <si>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</si>
  <si>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</si>
  <si>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</si>
  <si>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</si>
  <si>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</si>
  <si>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</si>
  <si>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</si>
  <si>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</si>
  <si>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</si>
  <si>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</si>
  <si>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</si>
  <si>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</si>
  <si>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</si>
  <si>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</si>
  <si>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</si>
  <si>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</si>
  <si>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</si>
  <si>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</si>
  <si>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</si>
  <si>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</si>
  <si>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</si>
  <si>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</si>
  <si>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</si>
  <si>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</si>
  <si>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</si>
  <si>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</si>
  <si>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</si>
  <si>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</si>
  <si>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</si>
  <si>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</si>
  <si>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</si>
  <si>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</si>
  <si>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</si>
  <si>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</si>
  <si>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</si>
  <si>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</si>
  <si>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</si>
  <si>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</si>
  <si>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</si>
  <si>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</si>
  <si>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</si>
  <si>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</si>
  <si>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</si>
  <si>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</si>
  <si>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</si>
  <si>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</si>
  <si>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</si>
  <si>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</si>
  <si>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</si>
  <si>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</si>
  <si>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</si>
  <si>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</si>
  <si>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</si>
  <si>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</si>
  <si>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</si>
  <si>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</si>
  <si>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</si>
  <si>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</si>
  <si>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</si>
  <si>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</si>
  <si>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</si>
  <si>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</si>
  <si>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</si>
  <si>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</si>
  <si>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</si>
  <si>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</si>
  <si>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</si>
  <si>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</si>
  <si>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</si>
  <si>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</si>
  <si>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</si>
  <si>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</si>
  <si>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</si>
  <si>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</si>
  <si>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</si>
  <si>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</si>
  <si>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</si>
  <si>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</si>
  <si>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</si>
  <si>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</si>
  <si>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</si>
  <si>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</si>
  <si>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</si>
  <si>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</si>
  <si>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</si>
  <si>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</si>
  <si>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</si>
  <si>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</si>
  <si>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</si>
  <si>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</si>
  <si>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</si>
  <si>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</si>
  <si>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</si>
  <si>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</si>
  <si>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</si>
  <si>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</si>
  <si>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</si>
  <si>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</si>
  <si>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</si>
  <si>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</si>
  <si>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</si>
  <si>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</si>
  <si>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</si>
  <si>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</si>
  <si>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</si>
  <si>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</si>
  <si>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</si>
  <si>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</si>
  <si>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</si>
  <si>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</si>
  <si>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</si>
  <si>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</si>
  <si>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</si>
  <si>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</si>
  <si>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</si>
  <si>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</si>
  <si>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</si>
  <si>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</si>
  <si>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</si>
  <si>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</si>
  <si>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</si>
  <si>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</si>
  <si>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</si>
  <si>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</si>
  <si>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</si>
  <si>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</si>
  <si>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</si>
  <si>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</si>
  <si>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</si>
  <si>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</si>
  <si>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</si>
  <si>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</si>
  <si>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</si>
  <si>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</si>
  <si>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</si>
  <si>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</si>
  <si>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</si>
  <si>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</si>
  <si>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</si>
  <si>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</si>
  <si>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</si>
  <si>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</si>
  <si>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</si>
  <si>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</si>
  <si>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</si>
  <si>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</si>
  <si>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</si>
  <si>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</si>
  <si>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</si>
  <si>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</si>
  <si>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</si>
  <si>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</si>
  <si>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</si>
  <si>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</si>
  <si>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</si>
  <si>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</si>
  <si>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</si>
  <si>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</si>
  <si>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</si>
  <si>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</si>
  <si>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</si>
  <si>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</si>
  <si>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</si>
  <si>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</si>
  <si>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</si>
  <si>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</si>
  <si>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</si>
  <si>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</si>
  <si>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</si>
  <si>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</si>
  <si>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</si>
  <si>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</si>
  <si>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</si>
  <si>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</si>
  <si>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</si>
  <si>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</si>
  <si>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</si>
  <si>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</si>
  <si>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</si>
  <si>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</si>
  <si>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</si>
  <si>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</si>
  <si>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</si>
  <si>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</si>
  <si>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</si>
  <si>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</si>
  <si>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</si>
  <si>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</si>
  <si>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</si>
  <si>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</si>
  <si>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</si>
  <si>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</si>
  <si>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</si>
  <si>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</si>
  <si>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</si>
  <si>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</si>
  <si>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</si>
  <si>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</si>
  <si>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</si>
  <si>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</si>
  <si>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</si>
  <si>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</si>
  <si>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</si>
  <si>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</si>
  <si>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</si>
  <si>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</si>
  <si>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</si>
  <si>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</si>
  <si>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</si>
  <si>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</si>
  <si>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</si>
  <si>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</si>
  <si>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</si>
  <si>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</si>
  <si>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</si>
  <si>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</si>
  <si>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</si>
  <si>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</si>
  <si>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</si>
  <si>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</si>
  <si>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</si>
  <si>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</si>
  <si>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</si>
  <si>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</si>
  <si>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</si>
  <si>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</si>
  <si>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</si>
  <si>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</si>
  <si>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</si>
  <si>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</si>
  <si>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</si>
  <si>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</si>
  <si>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</si>
  <si>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</si>
  <si>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</si>
  <si>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</si>
  <si>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</si>
  <si>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</si>
  <si>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</si>
  <si>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</si>
  <si>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</si>
  <si>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</si>
  <si>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</si>
  <si>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</si>
  <si>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</si>
  <si>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</si>
  <si>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</si>
  <si>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</si>
  <si>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</si>
  <si>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</si>
  <si>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</si>
  <si>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</si>
  <si>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</si>
  <si>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</si>
  <si>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</si>
  <si>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</si>
  <si>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</si>
  <si>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</si>
  <si>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</si>
  <si>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</si>
  <si>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</si>
  <si>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</si>
  <si>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</si>
  <si>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</si>
  <si>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</si>
  <si>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</si>
  <si>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</si>
  <si>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</si>
  <si>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</si>
  <si>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</si>
  <si>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</si>
  <si>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</si>
  <si>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</si>
  <si>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</si>
  <si>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</si>
  <si>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</si>
  <si>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</si>
  <si>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</si>
  <si>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</si>
  <si>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</si>
  <si>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</si>
  <si>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</si>
  <si>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</si>
  <si>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</si>
  <si>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</si>
  <si>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</si>
  <si>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</si>
  <si>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</si>
  <si>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</si>
  <si>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</si>
  <si>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</si>
  <si>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</si>
  <si>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</si>
  <si>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</si>
  <si>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</si>
  <si>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</si>
  <si>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</si>
  <si>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</si>
  <si>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</si>
  <si>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</si>
  <si>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</si>
  <si>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</si>
  <si>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</si>
  <si>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</si>
  <si>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</si>
  <si>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</si>
  <si>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</si>
  <si>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</si>
  <si>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</si>
  <si>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</si>
  <si>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</si>
  <si>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</si>
  <si>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</si>
  <si>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</si>
  <si>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</si>
  <si>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</si>
  <si>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</si>
  <si>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</si>
  <si>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</si>
  <si>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</si>
  <si>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</si>
  <si>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</si>
  <si>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</si>
  <si>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</si>
  <si>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</si>
  <si>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</si>
  <si>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</si>
  <si>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</si>
  <si>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</si>
  <si>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</si>
  <si>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</si>
  <si>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</si>
  <si>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</si>
  <si>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</si>
  <si>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</si>
  <si>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</si>
  <si>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</si>
  <si>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</si>
  <si>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</si>
  <si>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</si>
  <si>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</si>
  <si>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</si>
  <si>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</si>
  <si>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</si>
  <si>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</si>
  <si>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</si>
  <si>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</si>
  <si>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</si>
  <si>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</si>
  <si>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</si>
  <si>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</si>
  <si>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</si>
  <si>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</si>
  <si>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</si>
  <si>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</si>
  <si>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</si>
  <si>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</si>
  <si>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</si>
  <si>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</si>
  <si>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</si>
  <si>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</si>
  <si>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</si>
  <si>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</si>
  <si>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</si>
  <si>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</si>
  <si>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</si>
  <si>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</si>
  <si>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</si>
  <si>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</si>
  <si>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</si>
  <si>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</si>
  <si>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</si>
  <si>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</si>
  <si>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</si>
  <si>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</si>
  <si>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</si>
  <si>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</si>
  <si>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</si>
  <si>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</si>
  <si>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</si>
  <si>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</si>
  <si>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</si>
  <si>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</si>
  <si>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</si>
  <si>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</si>
  <si>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</si>
  <si>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</si>
  <si>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</si>
  <si>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</si>
  <si>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</si>
  <si>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</si>
  <si>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</si>
  <si>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</si>
  <si>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</si>
  <si>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</si>
  <si>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</si>
  <si>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</si>
  <si>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</si>
  <si>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</si>
  <si>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</si>
  <si>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</si>
  <si>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</si>
  <si>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</si>
  <si>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</si>
  <si>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</si>
  <si>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</si>
  <si>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</si>
  <si>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</si>
  <si>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</si>
  <si>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</si>
  <si>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</si>
  <si>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</si>
  <si>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</si>
  <si>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</si>
  <si>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</si>
  <si>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</si>
  <si>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</si>
  <si>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</si>
  <si>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</si>
  <si>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</si>
  <si>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</si>
  <si>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</si>
  <si>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</si>
  <si>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</si>
  <si>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</si>
  <si>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</si>
  <si>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</si>
  <si>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</si>
  <si>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</si>
  <si>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</si>
  <si>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</si>
  <si>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</si>
  <si>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</si>
  <si>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</si>
  <si>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</si>
  <si>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</si>
  <si>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</si>
  <si>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</si>
  <si>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</si>
  <si>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</si>
  <si>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</si>
  <si>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</si>
  <si>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</si>
  <si>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</si>
  <si>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</si>
  <si>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</si>
  <si>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</si>
  <si>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</si>
  <si>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</si>
  <si>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</si>
  <si>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</si>
  <si>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</si>
  <si>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</si>
  <si>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</si>
  <si>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</si>
  <si>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</si>
  <si>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</si>
  <si>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</si>
  <si>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</si>
  <si>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</si>
  <si>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</si>
  <si>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</si>
  <si>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</si>
  <si>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</si>
  <si>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</si>
  <si>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</si>
  <si>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</si>
  <si>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</si>
  <si>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</si>
  <si>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</si>
  <si>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</si>
  <si>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</si>
  <si>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</si>
  <si>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</si>
  <si>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</si>
  <si>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</si>
  <si>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</si>
  <si>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</si>
  <si>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</si>
  <si>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</si>
  <si>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</si>
  <si>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</si>
  <si>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</si>
  <si>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</si>
  <si>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</si>
  <si>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</si>
  <si>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</si>
  <si>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</si>
  <si>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</si>
  <si>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</si>
  <si>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</si>
  <si>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</si>
  <si>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</si>
  <si>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</si>
  <si>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</si>
  <si>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</si>
  <si>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</si>
  <si>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</si>
  <si>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</si>
  <si>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</si>
  <si>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</si>
  <si>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</si>
  <si>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</si>
  <si>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</si>
  <si>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</si>
  <si>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</si>
  <si>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</si>
  <si>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</si>
  <si>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</si>
  <si>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</si>
  <si>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</si>
  <si>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</si>
  <si>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</si>
  <si>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</si>
  <si>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</si>
  <si>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</si>
  <si>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</si>
  <si>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</si>
  <si>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</si>
  <si>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</si>
  <si>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</si>
  <si>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</si>
  <si>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</si>
  <si>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</si>
  <si>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</si>
  <si>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</si>
  <si>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</si>
  <si>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</si>
  <si>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</si>
  <si>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</si>
  <si>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</si>
  <si>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</si>
  <si>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</si>
  <si>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</si>
  <si>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</si>
  <si>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</si>
  <si>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</si>
  <si>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</si>
  <si>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</si>
  <si>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</si>
  <si>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</si>
  <si>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</si>
  <si>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</si>
  <si>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</si>
  <si>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</si>
  <si>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</si>
  <si>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</si>
  <si>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</si>
  <si>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</si>
  <si>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</si>
  <si>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</si>
  <si>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</si>
  <si>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</si>
  <si>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</si>
  <si>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</si>
  <si>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</si>
  <si>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</si>
  <si>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</si>
  <si>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</si>
  <si>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</si>
  <si>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</si>
  <si>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</si>
  <si>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</si>
  <si>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</si>
  <si>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</si>
  <si>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</si>
  <si>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</si>
  <si>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</si>
  <si>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</si>
  <si>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</si>
  <si>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</si>
  <si>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</si>
  <si>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</si>
  <si>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</si>
  <si>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</si>
  <si>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</si>
  <si>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</si>
  <si>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</si>
  <si>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</si>
  <si>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</si>
  <si>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</si>
  <si>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</si>
  <si>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</si>
  <si>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</si>
  <si>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</si>
  <si>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</si>
  <si>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</si>
  <si>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</si>
  <si>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</si>
  <si>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</si>
  <si>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</si>
  <si>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</si>
  <si>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</si>
  <si>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</si>
  <si>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</si>
  <si>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</si>
  <si>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</si>
  <si>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</si>
  <si>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</si>
  <si>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</si>
  <si>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</si>
  <si>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</si>
  <si>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</si>
  <si>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</si>
  <si>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</si>
  <si>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</si>
  <si>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</si>
  <si>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</si>
  <si>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</si>
  <si>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</si>
  <si>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</si>
  <si>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</si>
  <si>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</si>
  <si>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</si>
  <si>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</si>
  <si>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</si>
  <si>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</si>
  <si>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</si>
  <si>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</si>
  <si>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</si>
  <si>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</si>
  <si>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</si>
  <si>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</si>
  <si>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</si>
  <si>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</si>
  <si>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</si>
  <si>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</si>
  <si>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</si>
  <si>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</si>
  <si>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</si>
  <si>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</si>
  <si>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</si>
  <si>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</si>
  <si>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</si>
  <si>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</si>
  <si>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</si>
  <si>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</si>
  <si>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</si>
  <si>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</si>
  <si>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</si>
  <si>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</si>
  <si>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</si>
  <si>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</si>
  <si>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</si>
  <si>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</si>
  <si>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</si>
  <si>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</si>
  <si>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</si>
  <si>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</si>
  <si>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</si>
  <si>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</si>
  <si>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</si>
  <si>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</si>
  <si>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</si>
  <si>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</si>
  <si>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</si>
  <si>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</si>
  <si>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</si>
  <si>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</si>
  <si>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</si>
  <si>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</si>
  <si>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</si>
  <si>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</si>
  <si>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</si>
  <si>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</si>
  <si>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</si>
  <si>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</si>
  <si>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</si>
  <si>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</si>
  <si>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</si>
  <si>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</si>
  <si>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</si>
  <si>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</si>
  <si>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</si>
  <si>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</si>
  <si>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</si>
  <si>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</si>
  <si>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</si>
  <si>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</si>
  <si>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</si>
  <si>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</si>
  <si>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</si>
  <si>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</si>
  <si>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</si>
  <si>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</si>
  <si>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</si>
  <si>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</si>
  <si>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</si>
  <si>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</si>
  <si>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</si>
  <si>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</si>
  <si>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</si>
  <si>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</si>
  <si>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</si>
  <si>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</si>
  <si>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</si>
  <si>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</si>
  <si>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</si>
  <si>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</si>
  <si>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</si>
  <si>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</si>
  <si>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</si>
  <si>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</si>
  <si>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</si>
  <si>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</si>
  <si>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</si>
  <si>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</si>
  <si>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</si>
  <si>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</si>
  <si>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</si>
  <si>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</si>
  <si>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</si>
  <si>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</si>
  <si>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</si>
  <si>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</si>
  <si>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</si>
  <si>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</si>
  <si>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</si>
  <si>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</si>
  <si>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</si>
  <si>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</si>
  <si>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</si>
  <si>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</si>
  <si>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</si>
  <si>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</si>
  <si>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</si>
  <si>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</si>
  <si>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</si>
  <si>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</si>
  <si>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</si>
  <si>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</si>
  <si>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</si>
  <si>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</si>
  <si>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</si>
  <si>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</si>
  <si>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</si>
  <si>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</si>
  <si>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</si>
  <si>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</si>
  <si>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</si>
  <si>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</si>
  <si>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</si>
  <si>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</si>
  <si>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</si>
  <si>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</si>
  <si>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</si>
  <si>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</si>
  <si>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</si>
  <si>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</si>
  <si>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</si>
  <si>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</si>
  <si>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</si>
  <si>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</si>
  <si>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</si>
  <si>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</si>
  <si>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</si>
  <si>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</si>
  <si>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</si>
  <si>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</si>
  <si>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</si>
  <si>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</si>
  <si>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</si>
  <si>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</si>
  <si>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</si>
  <si>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</si>
  <si>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</si>
  <si>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</si>
  <si>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</si>
  <si>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</si>
  <si>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</si>
  <si>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</si>
  <si>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</si>
  <si>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</si>
  <si>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</si>
  <si>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</si>
  <si>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</si>
  <si>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</si>
  <si>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</si>
  <si>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</si>
  <si>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</si>
  <si>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</si>
  <si>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</si>
  <si>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</si>
  <si>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</si>
  <si>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</si>
  <si>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</si>
  <si>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</si>
  <si>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</si>
  <si>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</si>
  <si>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</si>
  <si>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</si>
  <si>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</si>
  <si>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</si>
  <si>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</si>
  <si>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</si>
  <si>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</si>
  <si>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</si>
  <si>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</si>
  <si>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</si>
  <si>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</si>
  <si>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</si>
  <si>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</si>
  <si>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</si>
  <si>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</si>
  <si>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</si>
  <si>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</si>
  <si>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</si>
  <si>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</si>
  <si>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</si>
  <si>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</si>
  <si>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</si>
  <si>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</si>
  <si>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</si>
  <si>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</si>
  <si>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</si>
  <si>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</si>
  <si>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</si>
  <si>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</si>
  <si>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</si>
  <si>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</si>
  <si>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</si>
  <si>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</si>
  <si>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</si>
  <si>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</si>
  <si>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</si>
  <si>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</si>
  <si>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</si>
  <si>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</si>
  <si>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</si>
  <si>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</si>
  <si>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</si>
  <si>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</si>
  <si>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</si>
  <si>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</si>
  <si>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</si>
  <si>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</si>
  <si>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</si>
  <si>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</si>
  <si>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</si>
  <si>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</si>
  <si>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</si>
  <si>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</si>
  <si>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</si>
  <si>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</si>
  <si>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</si>
  <si>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</si>
  <si>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</si>
  <si>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</si>
  <si>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</si>
  <si>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</si>
  <si>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</si>
  <si>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</si>
  <si>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</si>
  <si>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</si>
  <si>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</si>
  <si>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</si>
  <si>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</si>
  <si>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</si>
  <si>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</si>
  <si>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</si>
  <si>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</si>
  <si>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</si>
  <si>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</si>
  <si>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</si>
  <si>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</si>
  <si>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</si>
  <si>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</si>
  <si>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</si>
  <si>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</si>
  <si>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</si>
  <si>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</si>
  <si>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</si>
  <si>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</si>
  <si>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</si>
  <si>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</si>
  <si>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</si>
  <si>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</si>
  <si>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</si>
  <si>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</si>
  <si>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</si>
  <si>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</si>
  <si>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</si>
  <si>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</si>
  <si>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</si>
  <si>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</si>
  <si>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</si>
  <si>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</si>
  <si>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</si>
  <si>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</si>
  <si>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</si>
  <si>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</si>
  <si>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</si>
  <si>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</si>
  <si>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</si>
  <si>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</si>
  <si>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</si>
  <si>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</si>
  <si>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</si>
  <si>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</si>
  <si>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</si>
  <si>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</si>
  <si>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</si>
  <si>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</si>
  <si>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</si>
  <si>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</si>
  <si>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</si>
  <si>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</si>
  <si>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</si>
  <si>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</si>
  <si>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</si>
  <si>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</si>
  <si>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</si>
  <si>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</si>
  <si>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</si>
  <si>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</si>
  <si>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</si>
  <si>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</si>
  <si>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</si>
  <si>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</si>
  <si>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</si>
  <si>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</si>
  <si>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</si>
  <si>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</si>
  <si>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</si>
  <si>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</si>
  <si>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</si>
  <si>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</si>
  <si>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</si>
  <si>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</si>
  <si>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</si>
  <si>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</si>
  <si>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</si>
  <si>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</si>
  <si>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</si>
  <si>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</si>
  <si>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</si>
  <si>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</si>
  <si>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</si>
  <si>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</si>
  <si>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</si>
  <si>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</si>
  <si>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</si>
  <si>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</si>
  <si>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</si>
  <si>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</si>
  <si>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</si>
  <si>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</si>
  <si>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</si>
  <si>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</si>
  <si>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</si>
  <si>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</si>
  <si>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</si>
  <si>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</si>
  <si>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</si>
  <si>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</si>
  <si>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</si>
  <si>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</si>
  <si>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</si>
  <si>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</si>
  <si>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</si>
  <si>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</si>
  <si>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</si>
  <si>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</si>
  <si>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</si>
  <si>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</si>
  <si>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</si>
  <si>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</si>
  <si>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</si>
  <si>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</si>
  <si>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</si>
  <si>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</si>
  <si>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</si>
  <si>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</si>
  <si>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</si>
  <si>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</si>
  <si>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</si>
  <si>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</si>
  <si>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</si>
  <si>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</si>
  <si>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</si>
  <si>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</si>
  <si>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</si>
  <si>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</si>
  <si>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</si>
  <si>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</si>
  <si>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</si>
  <si>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</si>
  <si>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</si>
  <si>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</si>
  <si>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</si>
  <si>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</si>
  <si>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</si>
  <si>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</si>
  <si>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</si>
  <si>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</si>
  <si>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</si>
  <si>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</si>
  <si>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</si>
  <si>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</si>
  <si>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</si>
  <si>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</si>
  <si>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</si>
  <si>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</si>
  <si>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</si>
  <si>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</si>
  <si>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</si>
  <si>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</si>
  <si>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</si>
  <si>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</si>
  <si>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</si>
  <si>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</si>
  <si>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</si>
  <si>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</si>
  <si>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</si>
  <si>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</si>
  <si>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</si>
  <si>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</si>
  <si>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</si>
  <si>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</si>
  <si>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</si>
  <si>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</si>
  <si>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</si>
  <si>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</si>
  <si>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</si>
  <si>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</si>
  <si>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</si>
  <si>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</si>
  <si>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</si>
  <si>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</si>
  <si>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</si>
  <si>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</si>
  <si>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</si>
  <si>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</si>
  <si>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</si>
  <si>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</si>
  <si>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</si>
  <si>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</si>
  <si>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</si>
  <si>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</si>
  <si>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</si>
  <si>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</si>
  <si>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</si>
  <si>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</si>
  <si>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</si>
  <si>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</si>
  <si>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</si>
  <si>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</si>
  <si>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</si>
  <si>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</si>
  <si>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</si>
  <si>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</si>
  <si>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</si>
  <si>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</si>
  <si>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</si>
  <si>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</si>
  <si>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</si>
  <si>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</si>
  <si>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</si>
  <si>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</si>
  <si>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</si>
  <si>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</si>
  <si>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</si>
  <si>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</si>
  <si>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</si>
  <si>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</si>
  <si>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</si>
  <si>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</si>
  <si>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</si>
  <si>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</si>
  <si>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</si>
  <si>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</si>
  <si>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</si>
  <si>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</si>
  <si>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</si>
  <si>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</si>
  <si>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</si>
  <si>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</si>
  <si>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</si>
  <si>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</si>
  <si>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</si>
  <si>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</si>
  <si>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</si>
  <si>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</si>
  <si>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</si>
  <si>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</si>
  <si>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</si>
  <si>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</si>
  <si>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</si>
  <si>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</si>
  <si>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</si>
  <si>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</si>
  <si>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</si>
  <si>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</si>
  <si>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</si>
  <si>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</si>
  <si>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</si>
  <si>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</si>
  <si>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</si>
  <si>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</si>
  <si>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</si>
  <si>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</si>
  <si>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</si>
  <si>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</si>
  <si>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</si>
  <si>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</si>
  <si>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</si>
  <si>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</si>
  <si>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</si>
  <si>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</si>
  <si>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</si>
  <si>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</si>
  <si>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</si>
  <si>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</si>
  <si>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</si>
  <si>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</si>
  <si>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</si>
  <si>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</si>
  <si>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</si>
  <si>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</si>
  <si>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</si>
  <si>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</si>
  <si>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</si>
  <si>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</si>
  <si>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</si>
  <si>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</si>
  <si>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</si>
  <si>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</si>
  <si>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</si>
  <si>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</si>
  <si>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</si>
  <si>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</si>
  <si>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</si>
  <si>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</si>
  <si>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</si>
  <si>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</si>
  <si>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</si>
  <si>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</si>
  <si>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</si>
  <si>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</si>
  <si>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</si>
  <si>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</si>
  <si>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</si>
  <si>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</si>
  <si>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</si>
  <si>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</si>
  <si>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</si>
  <si>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</si>
  <si>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</si>
  <si>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</si>
  <si>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</si>
  <si>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</si>
  <si>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</si>
  <si>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</si>
  <si>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</si>
  <si>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</si>
  <si>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</si>
  <si>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</si>
  <si>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</si>
  <si>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</si>
  <si>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</si>
  <si>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</si>
  <si>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</si>
  <si>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</si>
  <si>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</si>
  <si>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</si>
  <si>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</si>
  <si>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</si>
  <si>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</si>
  <si>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</si>
  <si>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</si>
  <si>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</si>
  <si>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</si>
  <si>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</si>
  <si>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</si>
  <si>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</si>
  <si>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</si>
  <si>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</si>
  <si>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</si>
  <si>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</si>
  <si>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</si>
  <si>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</si>
  <si>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</si>
  <si>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</si>
  <si>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</si>
  <si>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</si>
  <si>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</si>
  <si>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</si>
  <si>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</si>
  <si>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</si>
  <si>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</si>
  <si>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</si>
  <si>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</si>
  <si>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</si>
  <si>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</si>
  <si>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</si>
  <si>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</si>
  <si>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</si>
  <si>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</si>
  <si>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</si>
  <si>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</si>
  <si>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</si>
  <si>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</si>
  <si>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</si>
  <si>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</si>
  <si>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</si>
  <si>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</si>
  <si>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</si>
  <si>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</si>
  <si>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</si>
  <si>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</si>
  <si>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</si>
  <si>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</si>
  <si>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</si>
  <si>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</si>
  <si>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</si>
  <si>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</si>
  <si>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</si>
  <si>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</si>
  <si>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</si>
  <si>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</si>
  <si>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</si>
  <si>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</si>
  <si>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</si>
  <si>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</si>
  <si>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</si>
  <si>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</si>
  <si>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</si>
  <si>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</si>
  <si>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</si>
  <si>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</si>
  <si>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</si>
  <si>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</si>
  <si>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</si>
  <si>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</si>
  <si>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</si>
  <si>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</si>
  <si>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</si>
  <si>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</si>
  <si>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</si>
  <si>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</si>
  <si>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</si>
  <si>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</si>
  <si>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</si>
  <si>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</si>
  <si>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</si>
  <si>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</si>
  <si>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</si>
  <si>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</si>
  <si>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</si>
  <si>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</si>
  <si>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</si>
  <si>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</si>
  <si>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</si>
  <si>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</si>
  <si>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</si>
  <si>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</si>
  <si>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</si>
  <si>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</si>
  <si>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</si>
  <si>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</si>
  <si>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</si>
  <si>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</si>
  <si>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</si>
  <si>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</si>
  <si>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</si>
  <si>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</si>
  <si>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</si>
  <si>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</si>
  <si>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</si>
  <si>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</si>
  <si>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</si>
  <si>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</si>
  <si>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</si>
  <si>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</si>
  <si>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</si>
  <si>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</si>
  <si>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</si>
  <si>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</si>
  <si>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</si>
  <si>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</si>
  <si>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</si>
  <si>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</si>
  <si>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</si>
  <si>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</si>
  <si>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</si>
  <si>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</si>
  <si>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</si>
  <si>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</si>
  <si>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</si>
  <si>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</si>
  <si>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</si>
  <si>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</si>
  <si>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</si>
  <si>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</si>
  <si>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</si>
  <si>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</si>
  <si>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</si>
  <si>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</si>
  <si>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</si>
  <si>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</si>
  <si>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</si>
  <si>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</si>
  <si>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</si>
  <si>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</si>
  <si>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</si>
  <si>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</si>
  <si>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</si>
  <si>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</si>
  <si>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</si>
  <si>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</si>
  <si>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</si>
  <si>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</si>
  <si>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</si>
  <si>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</si>
  <si>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</si>
  <si>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</si>
  <si>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</si>
  <si>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</si>
  <si>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</si>
  <si>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</si>
  <si>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</si>
  <si>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</si>
  <si>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</si>
  <si>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</si>
  <si>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</si>
  <si>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</si>
  <si>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</si>
  <si>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</si>
  <si>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</si>
  <si>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</si>
  <si>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</si>
  <si>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</si>
  <si>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</si>
  <si>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</si>
  <si>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</si>
  <si>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</si>
  <si>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</si>
  <si>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</si>
  <si>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</si>
  <si>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</si>
  <si>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</si>
  <si>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</si>
  <si>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</si>
  <si>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</si>
  <si>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</si>
  <si>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</si>
  <si>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</si>
  <si>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</si>
  <si>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</si>
  <si>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</si>
  <si>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</si>
  <si>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</si>
  <si>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</si>
  <si>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</si>
  <si>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</si>
  <si>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</si>
  <si>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</si>
  <si>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</si>
  <si>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</si>
  <si>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</si>
  <si>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</si>
  <si>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</si>
  <si>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</si>
  <si>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</si>
  <si>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</si>
  <si>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</si>
  <si>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</si>
  <si>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</si>
  <si>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</si>
  <si>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</si>
  <si>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</si>
  <si>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</si>
  <si>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</si>
  <si>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</si>
  <si>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</si>
  <si>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</si>
  <si>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</si>
  <si>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</si>
  <si>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</si>
  <si>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</si>
  <si>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</si>
  <si>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</si>
  <si>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</si>
  <si>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</si>
  <si>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</si>
  <si>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</si>
  <si>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</si>
  <si>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</si>
  <si>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</si>
  <si>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</si>
  <si>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</si>
  <si>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</si>
  <si>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</si>
  <si>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</si>
  <si>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</si>
  <si>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</si>
  <si>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</si>
  <si>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</si>
  <si>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</si>
  <si>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</si>
  <si>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</si>
  <si>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</si>
  <si>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</si>
  <si>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</si>
  <si>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</si>
  <si>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</si>
  <si>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</si>
  <si>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</si>
  <si>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</si>
  <si>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</si>
  <si>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</si>
  <si>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</si>
  <si>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</si>
  <si>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</si>
  <si>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</si>
  <si>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</si>
  <si>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</si>
  <si>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</si>
  <si>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</si>
  <si>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</si>
  <si>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</si>
  <si>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</si>
  <si>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</si>
  <si>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</si>
  <si>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</si>
  <si>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</si>
  <si>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</si>
  <si>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</si>
  <si>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</si>
  <si>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</si>
  <si>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</si>
  <si>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</si>
  <si>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</si>
  <si>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</si>
  <si>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</si>
  <si>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</si>
  <si>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</si>
  <si>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</si>
  <si>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</si>
  <si>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</si>
  <si>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</si>
  <si>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</si>
  <si>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</si>
  <si>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</si>
  <si>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</si>
  <si>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</si>
  <si>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</si>
  <si>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</si>
  <si>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</si>
  <si>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</si>
  <si>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</si>
  <si>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</si>
  <si>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</si>
  <si>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</si>
  <si>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</si>
  <si>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</si>
  <si>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</si>
  <si>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</si>
  <si>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</si>
  <si>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</si>
  <si>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</si>
  <si>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</si>
  <si>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</si>
  <si>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</si>
  <si>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</si>
  <si>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</si>
  <si>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</si>
  <si>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</si>
  <si>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</si>
  <si>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</si>
  <si>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</si>
  <si>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</si>
  <si>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</si>
  <si>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</si>
  <si>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</si>
  <si>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</si>
  <si>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</si>
  <si>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</si>
  <si>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</si>
  <si>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</si>
  <si>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</si>
  <si>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</si>
  <si>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</si>
  <si>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</si>
  <si>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</si>
  <si>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</si>
  <si>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</si>
  <si>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</si>
  <si>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</si>
  <si>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</si>
  <si>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</si>
  <si>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</si>
  <si>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</si>
  <si>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</si>
  <si>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</si>
  <si>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</si>
  <si>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</si>
  <si>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</si>
  <si>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</si>
  <si>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</si>
  <si>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</si>
  <si>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</si>
  <si>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</si>
  <si>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</si>
  <si>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</si>
  <si>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</si>
  <si>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</si>
  <si>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</si>
  <si>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</si>
  <si>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</si>
  <si>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</si>
  <si>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</si>
  <si>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</si>
  <si>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</si>
  <si>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</si>
  <si>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</si>
  <si>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</si>
  <si>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</si>
  <si>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</si>
  <si>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</si>
  <si>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</si>
  <si>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</si>
  <si>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</si>
  <si>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</si>
  <si>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</si>
  <si>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</si>
  <si>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</si>
  <si>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</si>
  <si>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</si>
  <si>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</si>
  <si>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</si>
  <si>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</si>
  <si>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</si>
  <si>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</si>
  <si>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</si>
  <si>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</si>
  <si>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</si>
  <si>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</si>
  <si>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</si>
  <si>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</si>
  <si>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</si>
  <si>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</si>
  <si>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</si>
  <si>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</si>
  <si>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</si>
  <si>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</si>
  <si>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</si>
  <si>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</si>
  <si>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</si>
  <si>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</si>
  <si>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</si>
  <si>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</si>
  <si>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</si>
  <si>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</si>
  <si>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</si>
  <si>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</si>
  <si>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</si>
  <si>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</si>
  <si>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</si>
  <si>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</si>
  <si>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</si>
  <si>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</si>
  <si>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</si>
  <si>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</si>
  <si>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</si>
  <si>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</si>
  <si>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</si>
  <si>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</si>
  <si>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</si>
  <si>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</si>
  <si>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</si>
  <si>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</si>
  <si>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</si>
  <si>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</si>
  <si>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</si>
  <si>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</si>
  <si>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</si>
  <si>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</si>
  <si>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</si>
  <si>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</si>
  <si>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</si>
  <si>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</si>
  <si>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</si>
  <si>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</si>
  <si>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</si>
  <si>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</si>
  <si>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</si>
  <si>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</si>
  <si>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</si>
  <si>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</si>
  <si>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</si>
  <si>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</si>
  <si>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</si>
  <si>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</si>
  <si>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</si>
  <si>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</si>
  <si>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</si>
  <si>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</si>
  <si>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</si>
  <si>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</si>
  <si>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</si>
  <si>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</si>
  <si>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</si>
  <si>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</si>
  <si>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</si>
  <si>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</si>
  <si>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</si>
  <si>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</si>
  <si>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</si>
  <si>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</si>
  <si>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</si>
  <si>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</si>
  <si>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</si>
  <si>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</si>
  <si>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</si>
  <si>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</si>
  <si>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</si>
  <si>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</si>
  <si>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</si>
  <si>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</si>
  <si>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</si>
  <si>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</si>
  <si>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</si>
  <si>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</si>
  <si>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</si>
  <si>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</si>
  <si>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</si>
  <si>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</si>
  <si>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</si>
  <si>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</si>
  <si>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</si>
  <si>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</si>
  <si>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</si>
  <si>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</si>
  <si>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</si>
  <si>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</si>
  <si>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</si>
  <si>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</si>
  <si>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</si>
  <si>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</si>
  <si>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</si>
  <si>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</si>
  <si>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</si>
  <si>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</si>
  <si>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</si>
  <si>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</si>
  <si>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</si>
  <si>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</si>
  <si>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</si>
  <si>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</si>
  <si>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</si>
  <si>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</si>
  <si>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</si>
  <si>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</si>
  <si>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</si>
  <si>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</si>
  <si>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</si>
  <si>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</si>
  <si>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</si>
  <si>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</si>
  <si>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</si>
  <si>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</si>
  <si>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</si>
  <si>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</si>
  <si>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</si>
  <si>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</si>
  <si>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</si>
  <si>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</si>
  <si>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</si>
  <si>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</si>
  <si>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</si>
  <si>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</si>
  <si>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</si>
  <si>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</si>
  <si>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</si>
  <si>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</si>
  <si>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</si>
  <si>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</si>
  <si>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</si>
  <si>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</si>
  <si>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</si>
  <si>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</si>
  <si>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</si>
  <si>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</si>
  <si>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</si>
  <si>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</si>
  <si>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</si>
  <si>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</si>
  <si>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</si>
  <si>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</si>
  <si>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</si>
  <si>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</si>
  <si>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</si>
  <si>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</si>
  <si>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</si>
  <si>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</si>
  <si>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</si>
  <si>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</si>
  <si>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</si>
  <si>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</si>
  <si>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</si>
  <si>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</si>
  <si>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</si>
  <si>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</si>
  <si>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</si>
  <si>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</si>
  <si>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</si>
  <si>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</si>
  <si>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</si>
  <si>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</si>
  <si>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</si>
  <si>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</si>
  <si>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</si>
  <si>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</si>
  <si>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</si>
  <si>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</si>
  <si>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</si>
  <si>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</si>
  <si>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</si>
  <si>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</si>
  <si>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</si>
  <si>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</si>
  <si>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</si>
  <si>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</si>
  <si>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</si>
  <si>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</si>
  <si>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</si>
  <si>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</si>
  <si>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</si>
  <si>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</si>
  <si>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</si>
  <si>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</si>
  <si>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</si>
  <si>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</si>
  <si>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</si>
  <si>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</si>
  <si>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</si>
  <si>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</si>
  <si>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</si>
  <si>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</si>
  <si>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</si>
  <si>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</si>
  <si>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</si>
  <si>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</si>
  <si>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</si>
  <si>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</si>
  <si>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</si>
  <si>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</si>
  <si>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</si>
  <si>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</si>
  <si>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</si>
  <si>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</si>
  <si>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</si>
  <si>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</si>
  <si>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</si>
  <si>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</si>
  <si>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</si>
  <si>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</si>
  <si>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</si>
  <si>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</si>
  <si>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</si>
  <si>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</si>
  <si>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</si>
  <si>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</si>
  <si>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</si>
  <si>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</si>
  <si>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</si>
  <si>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</si>
  <si>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</si>
  <si>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</si>
  <si>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</si>
  <si>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</si>
  <si>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</si>
  <si>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</si>
  <si>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</si>
  <si>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</si>
  <si>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</si>
  <si>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</si>
  <si>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</si>
  <si>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</si>
  <si>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</si>
  <si>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</si>
  <si>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</si>
  <si>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</si>
  <si>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</si>
  <si>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</si>
  <si>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</si>
  <si>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</si>
  <si>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</si>
  <si>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</si>
  <si>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</si>
  <si>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</si>
  <si>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</si>
  <si>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</si>
  <si>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</si>
  <si>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</si>
  <si>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</si>
  <si>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</si>
  <si>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</si>
  <si>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</si>
  <si>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</si>
  <si>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</si>
  <si>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</si>
  <si>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</si>
  <si>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</si>
  <si>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</si>
  <si>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</si>
  <si>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</si>
  <si>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</si>
  <si>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</si>
  <si>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</si>
  <si>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</si>
  <si>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</si>
  <si>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</si>
  <si>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</si>
  <si>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</si>
  <si>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</si>
  <si>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</si>
  <si>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</si>
  <si>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</si>
  <si>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</si>
  <si>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</si>
  <si>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</si>
  <si>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</si>
  <si>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</si>
  <si>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</si>
  <si>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</si>
  <si>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</si>
  <si>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</si>
  <si>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</si>
  <si>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</si>
  <si>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</si>
  <si>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</si>
  <si>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</si>
  <si>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</si>
  <si>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</si>
  <si>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</si>
  <si>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</si>
  <si>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</si>
  <si>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</si>
  <si>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</si>
  <si>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</si>
  <si>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</si>
  <si>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</si>
  <si>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</si>
  <si>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</si>
  <si>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</si>
  <si>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</si>
  <si>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</si>
  <si>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</si>
  <si>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</si>
  <si>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</si>
  <si>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</si>
  <si>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</si>
  <si>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</si>
  <si>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</si>
  <si>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</si>
  <si>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</si>
  <si>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</si>
  <si>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</si>
  <si>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</si>
  <si>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</si>
  <si>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</si>
  <si>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</si>
  <si>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</si>
  <si>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</si>
  <si>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</si>
  <si>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</si>
  <si>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</si>
  <si>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</si>
  <si>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</si>
  <si>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</si>
  <si>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</si>
  <si>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</si>
  <si>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</si>
  <si>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</si>
  <si>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</si>
  <si>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</si>
  <si>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</si>
  <si>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</si>
  <si>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</si>
  <si>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</si>
  <si>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</si>
  <si>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</si>
  <si>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</si>
  <si>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</si>
  <si>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</si>
  <si>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</si>
  <si>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</si>
  <si>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</si>
  <si>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</si>
  <si>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</si>
  <si>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</si>
  <si>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</si>
  <si>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</si>
  <si>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</si>
  <si>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</si>
  <si>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</si>
  <si>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</si>
  <si>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</si>
  <si>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</si>
  <si>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</si>
  <si>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</si>
  <si>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</si>
  <si>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</si>
  <si>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</si>
  <si>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</si>
  <si>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</si>
  <si>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</si>
  <si>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</si>
  <si>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</si>
  <si>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</si>
  <si>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</si>
  <si>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</si>
  <si>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</si>
  <si>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</si>
  <si>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</si>
  <si>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</si>
  <si>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</si>
  <si>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</si>
  <si>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</si>
  <si>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</si>
  <si>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</si>
  <si>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</si>
  <si>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</si>
  <si>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</si>
  <si>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</si>
  <si>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</si>
  <si>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</si>
  <si>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</si>
  <si>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</si>
  <si>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</si>
  <si>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</si>
  <si>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</si>
  <si>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</si>
  <si>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</si>
  <si>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</si>
  <si>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</si>
  <si>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</si>
  <si>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</si>
  <si>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</si>
  <si>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</si>
  <si>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</si>
  <si>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</si>
  <si>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</si>
  <si>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</si>
  <si>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</si>
  <si>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</si>
  <si>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</si>
  <si>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</si>
  <si>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</si>
  <si>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</si>
  <si>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</si>
  <si>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</si>
  <si>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</si>
  <si>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</si>
  <si>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</si>
  <si>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</si>
  <si>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</si>
  <si>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</si>
  <si>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</si>
  <si>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</si>
  <si>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</si>
  <si>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</si>
  <si>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</si>
  <si>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</si>
  <si>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</si>
  <si>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</si>
  <si>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</si>
  <si>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</si>
  <si>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</si>
  <si>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</si>
  <si>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</si>
  <si>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</si>
  <si>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</si>
  <si>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</si>
  <si>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</si>
  <si>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</si>
  <si>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</si>
  <si>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</si>
  <si>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</si>
  <si>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</si>
  <si>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</si>
  <si>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</si>
  <si>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</si>
  <si>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</si>
  <si>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</si>
  <si>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</si>
  <si>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</si>
  <si>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</si>
  <si>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</si>
  <si>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</si>
  <si>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</si>
  <si>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</si>
  <si>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</si>
  <si>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</si>
  <si>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</si>
  <si>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</si>
  <si>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</si>
  <si>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</si>
  <si>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</si>
  <si>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</si>
  <si>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</si>
  <si>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</si>
  <si>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</si>
  <si>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</si>
  <si>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</si>
  <si>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</si>
  <si>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</si>
  <si>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</si>
  <si>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</si>
  <si>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</si>
  <si>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</si>
  <si>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</si>
  <si>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</si>
  <si>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</si>
  <si>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</si>
  <si>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</si>
  <si>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</si>
  <si>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</si>
  <si>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</si>
  <si>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</si>
  <si>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</si>
  <si>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</si>
  <si>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</si>
  <si>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</si>
  <si>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</si>
  <si>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</si>
  <si>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</si>
  <si>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</si>
  <si>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</si>
  <si>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</si>
  <si>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</si>
  <si>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</si>
  <si>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</si>
  <si>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</si>
  <si>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</si>
  <si>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</si>
  <si>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</si>
  <si>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</si>
  <si>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</si>
  <si>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</si>
  <si>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</si>
  <si>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</si>
  <si>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</si>
  <si>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</si>
  <si>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</si>
  <si>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</si>
  <si>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</si>
  <si>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</si>
  <si>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</si>
  <si>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</si>
  <si>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</si>
  <si>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</si>
  <si>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</si>
  <si>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</si>
  <si>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</si>
  <si>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</si>
  <si>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</si>
  <si>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</si>
  <si>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</si>
  <si>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</si>
  <si>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</si>
  <si>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</si>
  <si>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</si>
  <si>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</si>
  <si>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</si>
  <si>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</si>
  <si>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</si>
  <si>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</si>
  <si>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</si>
  <si>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</si>
  <si>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</si>
  <si>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</si>
  <si>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</si>
  <si>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</si>
  <si>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</si>
  <si>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</si>
  <si>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</si>
  <si>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</si>
  <si>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</si>
  <si>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</si>
  <si>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</si>
  <si>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</si>
  <si>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</si>
  <si>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</si>
  <si>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</si>
  <si>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</si>
  <si>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</si>
  <si>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</si>
  <si>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</si>
  <si>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</si>
  <si>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</si>
  <si>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</si>
  <si>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</si>
  <si>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</si>
  <si>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</si>
  <si>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</si>
  <si>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</si>
  <si>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</si>
  <si>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</si>
  <si>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</si>
  <si>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</si>
  <si>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</si>
  <si>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</si>
  <si>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</si>
  <si>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</si>
  <si>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</si>
  <si>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</si>
  <si>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</si>
  <si>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</si>
  <si>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</si>
  <si>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</si>
  <si>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</si>
  <si>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</si>
  <si>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</si>
  <si>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</si>
  <si>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</si>
  <si>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</si>
  <si>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</si>
  <si>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</si>
  <si>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</si>
  <si>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</si>
  <si>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</si>
  <si>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</si>
  <si>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</si>
  <si>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</si>
  <si>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</si>
  <si>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</si>
  <si>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</si>
  <si>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</si>
  <si>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</si>
  <si>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</si>
  <si>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</si>
  <si>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</si>
  <si>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</si>
  <si>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</si>
  <si>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</si>
  <si>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</si>
  <si>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</si>
  <si>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</si>
  <si>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</si>
  <si>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</si>
  <si>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</si>
  <si>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</si>
  <si>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</si>
  <si>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</si>
  <si>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</si>
  <si>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</si>
  <si>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</si>
  <si>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</si>
  <si>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</si>
  <si>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</si>
  <si>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</si>
  <si>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</si>
  <si>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</si>
  <si>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</si>
  <si>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</si>
  <si>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</si>
  <si>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</si>
  <si>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</si>
  <si>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</si>
  <si>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</si>
  <si>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</si>
  <si>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</si>
  <si>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</si>
  <si>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</si>
  <si>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</si>
  <si>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</si>
  <si>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</si>
  <si>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</si>
  <si>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</si>
  <si>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</si>
  <si>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</si>
  <si>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</si>
  <si>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</si>
  <si>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</si>
  <si>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</si>
  <si>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</si>
  <si>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</si>
  <si>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</si>
  <si>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</si>
  <si>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</si>
  <si>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</si>
  <si>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</si>
  <si>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</si>
  <si>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</si>
  <si>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</si>
  <si>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</si>
  <si>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</si>
  <si>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</si>
  <si>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</si>
  <si>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</si>
  <si>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</si>
  <si>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</si>
  <si>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</si>
  <si>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</si>
  <si>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</si>
  <si>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</si>
  <si>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</si>
  <si>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</si>
  <si>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</si>
  <si>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</si>
  <si>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</si>
  <si>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</si>
  <si>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</si>
  <si>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</si>
  <si>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</si>
  <si>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</si>
  <si>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</si>
  <si>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</si>
  <si>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</si>
  <si>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</si>
  <si>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</si>
  <si>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</si>
  <si>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</si>
  <si>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</si>
  <si>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</si>
  <si>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</si>
  <si>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</si>
  <si>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</si>
  <si>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</si>
  <si>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</si>
  <si>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</si>
  <si>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</si>
  <si>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</si>
  <si>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</si>
  <si>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</si>
  <si>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</si>
  <si>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</si>
  <si>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</si>
  <si>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</si>
  <si>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</si>
  <si>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</si>
  <si>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</si>
  <si>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</si>
  <si>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</si>
  <si>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</si>
  <si>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</si>
  <si>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</si>
  <si>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</si>
  <si>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</si>
  <si>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</si>
  <si>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</si>
  <si>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</si>
  <si>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</si>
  <si>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</si>
  <si>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</si>
  <si>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</si>
  <si>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</si>
  <si>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</si>
  <si>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</si>
  <si>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</si>
  <si>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</si>
  <si>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</si>
  <si>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</si>
  <si>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</si>
  <si>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</si>
  <si>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</si>
  <si>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</si>
  <si>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</si>
  <si>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</si>
  <si>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</si>
  <si>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</si>
  <si>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</si>
  <si>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</si>
  <si>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</si>
  <si>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</si>
  <si>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</si>
  <si>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</si>
  <si>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</si>
  <si>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</si>
  <si>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</si>
  <si>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</si>
  <si>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</si>
  <si>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</si>
  <si>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</si>
  <si>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</si>
  <si>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</si>
  <si>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</si>
  <si>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</si>
  <si>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</si>
  <si>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</si>
  <si>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</si>
  <si>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</si>
  <si>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</si>
  <si>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</si>
  <si>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</si>
  <si>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</si>
  <si>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</si>
  <si>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</si>
  <si>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</si>
  <si>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</si>
  <si>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</si>
  <si>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</si>
  <si>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</si>
  <si>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</si>
  <si>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</si>
  <si>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</si>
  <si>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</si>
  <si>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</si>
  <si>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</si>
  <si>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</si>
  <si>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</si>
  <si>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</si>
  <si>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</si>
  <si>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</si>
  <si>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</si>
  <si>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</si>
  <si>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</si>
  <si>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</si>
  <si>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</si>
  <si>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</si>
  <si>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</si>
  <si>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</si>
  <si>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</si>
  <si>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</si>
  <si>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</si>
  <si>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</si>
  <si>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</si>
  <si>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</si>
  <si>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</si>
  <si>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</si>
  <si>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</si>
  <si>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</si>
  <si>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</si>
  <si>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</si>
  <si>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</si>
  <si>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</si>
  <si>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</si>
  <si>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</si>
  <si>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</si>
  <si>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</si>
  <si>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</si>
  <si>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</si>
  <si>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</si>
  <si>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</si>
  <si>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</si>
  <si>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</si>
  <si>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</si>
  <si>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</si>
  <si>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</si>
  <si>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</si>
  <si>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</si>
  <si>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</si>
  <si>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</si>
  <si>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</si>
  <si>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</si>
  <si>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</si>
  <si>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</si>
  <si>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</si>
  <si>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</si>
  <si>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</si>
  <si>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</si>
  <si>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</si>
  <si>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</si>
  <si>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</si>
  <si>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</si>
  <si>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</si>
  <si>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</si>
  <si>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</si>
  <si>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</si>
  <si>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</si>
  <si>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</si>
  <si>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</si>
  <si>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</si>
  <si>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</si>
  <si>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</si>
  <si>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</si>
  <si>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</si>
  <si>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</si>
  <si>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</si>
  <si>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</si>
  <si>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</si>
  <si>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</si>
  <si>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</si>
  <si>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</si>
  <si>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</si>
  <si>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</si>
  <si>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</si>
  <si>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</si>
  <si>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</si>
  <si>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</si>
  <si>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</si>
  <si>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</si>
  <si>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</si>
  <si>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</si>
  <si>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</si>
  <si>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</si>
  <si>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</si>
  <si>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</si>
  <si>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</si>
  <si>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</si>
  <si>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</si>
  <si>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</si>
  <si>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</si>
  <si>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</si>
  <si>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</si>
  <si>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</si>
  <si>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</si>
  <si>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</si>
  <si>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</si>
  <si>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</si>
  <si>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</si>
  <si>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</si>
  <si>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</si>
  <si>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</si>
  <si>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</si>
  <si>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</si>
  <si>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</si>
  <si>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</si>
  <si>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</si>
  <si>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</si>
  <si>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</si>
  <si>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</si>
  <si>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</si>
  <si>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</si>
  <si>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</si>
  <si>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</si>
  <si>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</si>
  <si>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</si>
  <si>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</si>
  <si>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</si>
  <si>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</si>
  <si>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</si>
  <si>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</si>
  <si>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</si>
  <si>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</si>
  <si>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</si>
  <si>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</si>
  <si>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</si>
  <si>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</si>
  <si>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</si>
  <si>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</si>
  <si>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</si>
  <si>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</si>
  <si>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</si>
  <si>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</si>
  <si>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</si>
  <si>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</si>
  <si>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</si>
  <si>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</si>
  <si>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</si>
  <si>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</si>
  <si>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</si>
  <si>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</si>
  <si>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</si>
  <si>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</si>
  <si>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</si>
  <si>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</si>
  <si>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</si>
  <si>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</si>
  <si>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</si>
  <si>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</si>
  <si>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</si>
  <si>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</si>
  <si>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</si>
  <si>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</si>
  <si>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</si>
  <si>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</si>
  <si>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</si>
  <si>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</si>
  <si>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</si>
  <si>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</si>
  <si>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</si>
  <si>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</si>
  <si>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</si>
  <si>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</si>
  <si>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</si>
  <si>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</si>
  <si>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</si>
  <si>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</si>
  <si>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</si>
  <si>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</si>
  <si>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</si>
  <si>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</si>
  <si>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</si>
  <si>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</si>
  <si>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</si>
  <si>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</si>
  <si>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</si>
  <si>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</si>
  <si>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</si>
  <si>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</si>
  <si>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</si>
  <si>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</si>
  <si>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</si>
  <si>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</si>
  <si>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</si>
  <si>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</si>
  <si>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</si>
  <si>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</si>
  <si>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</si>
  <si>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</si>
  <si>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</si>
  <si>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</si>
  <si>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</si>
  <si>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</si>
  <si>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</si>
  <si>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</si>
  <si>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</si>
  <si>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</si>
  <si>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</si>
  <si>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</si>
  <si>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</si>
  <si>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</si>
  <si>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</si>
  <si>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</si>
  <si>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</si>
  <si>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</si>
  <si>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</si>
  <si>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</si>
  <si>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</si>
  <si>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</si>
  <si>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</si>
  <si>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</si>
  <si>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</si>
  <si>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</si>
  <si>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</si>
  <si>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</si>
  <si>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</si>
  <si>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</si>
  <si>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</si>
  <si>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</si>
  <si>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</si>
  <si>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</si>
  <si>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</si>
  <si>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</si>
  <si>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</si>
  <si>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</si>
  <si>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</si>
  <si>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</si>
  <si>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</si>
  <si>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</si>
  <si>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</si>
  <si>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</si>
  <si>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</si>
  <si>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</si>
  <si>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</si>
  <si>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</si>
  <si>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</si>
  <si>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</si>
  <si>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</si>
  <si>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</si>
  <si>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</si>
  <si>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</si>
  <si>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</si>
  <si>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</si>
  <si>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</si>
  <si>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</si>
  <si>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</si>
  <si>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</si>
  <si>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</si>
  <si>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</si>
  <si>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</si>
  <si>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</si>
  <si>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</si>
  <si>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</si>
  <si>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</si>
  <si>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</si>
  <si>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</si>
  <si>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</si>
  <si>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</si>
  <si>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</si>
  <si>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</si>
  <si>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</si>
  <si>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</si>
  <si>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</si>
  <si>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</si>
  <si>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</si>
  <si>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</si>
  <si>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</si>
  <si>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</si>
  <si>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</si>
  <si>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</si>
  <si>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</si>
  <si>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</si>
  <si>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</si>
  <si>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</si>
  <si>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</si>
  <si>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</si>
  <si>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</si>
  <si>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</si>
  <si>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</si>
  <si>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</si>
  <si>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</si>
  <si>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</si>
  <si>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</si>
  <si>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</si>
  <si>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</si>
  <si>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</si>
  <si>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</si>
  <si>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</si>
  <si>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</si>
  <si>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</si>
  <si>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</si>
  <si>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</si>
  <si>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</si>
  <si>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</si>
  <si>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</si>
  <si>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</si>
  <si>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</si>
  <si>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</si>
  <si>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</si>
  <si>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</si>
  <si>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</si>
  <si>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</si>
  <si>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</si>
  <si>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</si>
  <si>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</si>
  <si>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</si>
  <si>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</si>
  <si>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</si>
  <si>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</si>
  <si>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</si>
  <si>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</si>
  <si>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</si>
  <si>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</si>
  <si>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</si>
  <si>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</si>
  <si>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</si>
  <si>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</si>
  <si>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</si>
  <si>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</si>
  <si>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</si>
  <si>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</si>
  <si>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</si>
  <si>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</si>
  <si>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</si>
  <si>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</si>
  <si>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</si>
  <si>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</si>
  <si>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</si>
  <si>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</si>
  <si>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</si>
  <si>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</si>
  <si>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</si>
  <si>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</si>
  <si>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</si>
  <si>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</si>
  <si>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</si>
  <si>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</si>
  <si>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</si>
  <si>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</si>
  <si>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</si>
  <si>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</si>
  <si>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</si>
  <si>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</si>
  <si>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</si>
  <si>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</si>
  <si>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</si>
  <si>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</si>
  <si>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</si>
  <si>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</si>
  <si>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</si>
  <si>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</si>
  <si>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</si>
  <si>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</si>
  <si>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</si>
  <si>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</si>
  <si>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</si>
  <si>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</si>
  <si>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</si>
  <si>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</si>
  <si>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</si>
  <si>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</si>
  <si>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</si>
  <si>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</si>
  <si>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</si>
  <si>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</si>
  <si>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</si>
  <si>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</si>
  <si>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</si>
  <si>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</si>
  <si>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</si>
  <si>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</si>
  <si>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</si>
  <si>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</si>
  <si>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</si>
  <si>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</si>
  <si>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</si>
  <si>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</si>
  <si>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</si>
  <si>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</si>
  <si>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</si>
  <si>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</si>
  <si>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</si>
  <si>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</si>
  <si>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</si>
  <si>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</si>
  <si>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</si>
  <si>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</si>
  <si>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</si>
  <si>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</si>
  <si>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</si>
  <si>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</si>
  <si>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</si>
  <si>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</si>
  <si>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</si>
  <si>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</si>
  <si>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</si>
  <si>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</si>
  <si>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</si>
  <si>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</si>
  <si>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</si>
  <si>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</si>
  <si>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</si>
  <si>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</si>
  <si>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</si>
  <si>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</si>
  <si>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</si>
  <si>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</si>
  <si>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</si>
  <si>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</si>
  <si>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</si>
  <si>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</si>
  <si>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</si>
  <si>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</si>
  <si>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</si>
  <si>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</si>
  <si>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</si>
  <si>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</si>
  <si>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</si>
  <si>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</si>
  <si>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</si>
  <si>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</si>
  <si>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</si>
  <si>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</si>
  <si>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</si>
  <si>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</si>
  <si>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</si>
  <si>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</si>
  <si>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</si>
  <si>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</si>
  <si>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</si>
  <si>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</si>
  <si>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</si>
  <si>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</si>
  <si>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</si>
  <si>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</si>
  <si>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</si>
  <si>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</si>
  <si>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</si>
  <si>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</si>
  <si>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</si>
  <si>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</si>
  <si>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</si>
  <si>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</si>
  <si>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</si>
  <si>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</si>
  <si>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</si>
  <si>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</si>
  <si>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</si>
  <si>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</si>
  <si>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</si>
  <si>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</si>
  <si>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</si>
  <si>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</si>
  <si>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</si>
  <si>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</si>
  <si>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</si>
  <si>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</si>
  <si>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</si>
  <si>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</si>
  <si>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</si>
  <si>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</si>
  <si>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</si>
  <si>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</si>
  <si>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</si>
  <si>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</si>
  <si>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</si>
  <si>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</si>
  <si>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</si>
  <si>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</si>
  <si>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</si>
  <si>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</si>
  <si>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</si>
  <si>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</si>
  <si>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</si>
  <si>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</si>
  <si>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</si>
  <si>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</si>
  <si>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</si>
  <si>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</si>
  <si>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</si>
  <si>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</si>
  <si>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</si>
  <si>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</si>
  <si>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</si>
  <si>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</si>
  <si>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</si>
  <si>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</si>
  <si>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</si>
  <si>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</si>
  <si>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</si>
  <si>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</si>
  <si>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</si>
  <si>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</si>
  <si>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</si>
  <si>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</si>
  <si>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</si>
  <si>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</si>
  <si>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</si>
  <si>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</si>
  <si>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</si>
  <si>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</si>
  <si>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</si>
  <si>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</si>
  <si>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</si>
  <si>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</si>
  <si>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</si>
  <si>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</si>
  <si>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</si>
  <si>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</si>
  <si>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</si>
  <si>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</si>
  <si>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</si>
  <si>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</si>
  <si>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</si>
  <si>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</si>
  <si>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</si>
  <si>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</si>
  <si>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</si>
  <si>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</si>
  <si>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</si>
  <si>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</si>
  <si>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</si>
  <si>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</si>
  <si>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</si>
  <si>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</si>
  <si>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</si>
  <si>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</si>
  <si>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</si>
  <si>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</si>
  <si>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</si>
  <si>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</si>
  <si>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</si>
  <si>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</si>
  <si>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</si>
  <si>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</si>
  <si>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</si>
  <si>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</si>
  <si>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</si>
  <si>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</si>
  <si>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</si>
  <si>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</si>
  <si>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</si>
  <si>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</si>
  <si>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</si>
  <si>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</si>
  <si>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</si>
  <si>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</si>
  <si>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</si>
  <si>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</si>
  <si>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</si>
  <si>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</si>
  <si>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</si>
  <si>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</si>
  <si>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</si>
  <si>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</si>
  <si>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</si>
  <si>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</si>
  <si>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</si>
  <si>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</si>
  <si>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</si>
  <si>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</si>
  <si>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</si>
  <si>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</si>
  <si>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</si>
  <si>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</si>
  <si>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</si>
  <si>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</si>
  <si>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</si>
  <si>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</si>
  <si>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</si>
  <si>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</si>
  <si>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</si>
  <si>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</si>
  <si>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</si>
  <si>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</si>
  <si>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</si>
  <si>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</si>
  <si>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</si>
  <si>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</si>
  <si>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</si>
  <si>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</si>
  <si>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</si>
  <si>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</si>
  <si>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</si>
  <si>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</si>
  <si>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</si>
  <si>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</si>
  <si>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</si>
  <si>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</si>
  <si>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</si>
  <si>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</si>
  <si>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</si>
  <si>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</si>
  <si>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</si>
  <si>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</si>
  <si>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</si>
  <si>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</si>
  <si>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</si>
  <si>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</si>
  <si>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</si>
  <si>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</si>
  <si>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</si>
  <si>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</si>
  <si>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</si>
  <si>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</si>
  <si>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</si>
  <si>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</si>
  <si>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</si>
  <si>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</si>
  <si>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</si>
  <si>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</si>
  <si>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</si>
  <si>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</si>
  <si>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</si>
  <si>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</si>
  <si>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</si>
  <si>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</si>
  <si>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</si>
  <si>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</si>
  <si>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</si>
  <si>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</si>
  <si>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</si>
  <si>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</si>
  <si>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</si>
  <si>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</si>
  <si>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</si>
  <si>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</si>
  <si>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</si>
  <si>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</si>
  <si>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</si>
  <si>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</si>
  <si>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</si>
  <si>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</si>
  <si>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</si>
  <si>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</si>
  <si>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</si>
  <si>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</si>
  <si>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</si>
  <si>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</si>
  <si>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</si>
  <si>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</si>
  <si>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</si>
  <si>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</si>
  <si>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</si>
  <si>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</si>
  <si>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</si>
  <si>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</si>
  <si>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</si>
  <si>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</si>
  <si>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</si>
  <si>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</si>
  <si>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</si>
  <si>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</si>
  <si>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</si>
  <si>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</si>
  <si>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</si>
  <si>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</si>
  <si>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</si>
  <si>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</si>
  <si>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</si>
  <si>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</si>
  <si>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</si>
  <si>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</si>
  <si>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</si>
  <si>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</si>
  <si>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</si>
  <si>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</si>
  <si>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</si>
  <si>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</si>
  <si>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</si>
  <si>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</si>
  <si>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</si>
  <si>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</si>
  <si>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</si>
  <si>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</si>
  <si>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</si>
  <si>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</si>
  <si>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</si>
  <si>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</si>
  <si>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</si>
  <si>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</si>
  <si>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</si>
  <si>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</si>
  <si>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</si>
  <si>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</si>
  <si>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</si>
  <si>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</si>
  <si>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</si>
  <si>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</si>
  <si>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</si>
  <si>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</si>
  <si>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</si>
  <si>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</si>
  <si>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</si>
  <si>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</si>
  <si>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</si>
  <si>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</si>
  <si>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</si>
  <si>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</si>
  <si>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</si>
  <si>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</si>
  <si>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</si>
  <si>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</si>
  <si>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</si>
  <si>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</si>
  <si>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</si>
  <si>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</si>
  <si>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</si>
  <si>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</si>
  <si>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</si>
  <si>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</si>
  <si>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</si>
  <si>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</si>
  <si>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</si>
  <si>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</si>
  <si>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</si>
  <si>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</si>
  <si>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</si>
  <si>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</si>
  <si>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</si>
  <si>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</si>
  <si>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</si>
  <si>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</si>
  <si>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</si>
  <si>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</si>
  <si>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</si>
  <si>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</si>
  <si>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</si>
  <si>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</si>
  <si>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</si>
  <si>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</si>
  <si>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</si>
  <si>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</si>
  <si>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</si>
  <si>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</si>
  <si>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</si>
  <si>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</si>
  <si>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</si>
  <si>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</si>
  <si>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</si>
  <si>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</si>
  <si>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</si>
  <si>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</si>
  <si>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</si>
  <si>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</si>
  <si>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</si>
  <si>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</si>
  <si>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</si>
  <si>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</si>
  <si>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</si>
  <si>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</si>
  <si>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</si>
  <si>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</si>
  <si>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</si>
  <si>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</si>
  <si>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</si>
  <si>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</si>
  <si>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</si>
  <si>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</si>
  <si>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</si>
  <si>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</si>
  <si>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</si>
  <si>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</si>
  <si>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</si>
  <si>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</si>
  <si>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</si>
  <si>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</si>
  <si>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</si>
  <si>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</si>
  <si>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</si>
  <si>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</si>
  <si>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</si>
  <si>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</si>
  <si>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</si>
  <si>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</si>
  <si>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</si>
  <si>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</si>
  <si>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</si>
  <si>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</si>
  <si>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</si>
  <si>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</si>
  <si>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</si>
  <si>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</si>
  <si>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</si>
  <si>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</si>
  <si>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</si>
  <si>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</si>
  <si>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</si>
  <si>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</si>
  <si>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</si>
  <si>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</si>
  <si>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</si>
  <si>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</si>
  <si>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</si>
  <si>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</si>
  <si>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</si>
  <si>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</si>
  <si>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</si>
  <si>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</si>
  <si>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</si>
  <si>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</si>
  <si>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</si>
  <si>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</si>
  <si>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</si>
  <si>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</si>
  <si>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</si>
  <si>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</si>
  <si>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</si>
  <si>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</si>
  <si>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</si>
  <si>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</si>
  <si>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</si>
  <si>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</si>
  <si>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</si>
  <si>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</si>
  <si>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</si>
  <si>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</si>
  <si>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</si>
  <si>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</si>
  <si>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</si>
  <si>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</si>
  <si>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</si>
  <si>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</si>
  <si>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</si>
  <si>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</si>
  <si>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</si>
  <si>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</si>
  <si>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</si>
  <si>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</si>
  <si>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</si>
  <si>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</si>
  <si>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</si>
  <si>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</si>
  <si>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</si>
  <si>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</si>
  <si>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</si>
  <si>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</si>
  <si>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</si>
  <si>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</si>
  <si>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</si>
  <si>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</si>
  <si>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</si>
  <si>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</si>
  <si>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</si>
  <si>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</si>
  <si>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</si>
  <si>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</si>
  <si>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</si>
  <si>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</si>
  <si>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</si>
  <si>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</si>
  <si>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</si>
  <si>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</si>
  <si>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</si>
  <si>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</si>
  <si>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</si>
  <si>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</si>
  <si>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</si>
  <si>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</si>
  <si>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</si>
  <si>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</si>
  <si>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</si>
  <si>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</si>
  <si>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</si>
  <si>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</si>
  <si>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</si>
  <si>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</si>
  <si>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</si>
  <si>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</si>
  <si>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</si>
  <si>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</si>
  <si>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</si>
  <si>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</si>
  <si>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</si>
  <si>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</si>
  <si>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</si>
  <si>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</si>
  <si>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</si>
  <si>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</si>
  <si>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</si>
  <si>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</si>
  <si>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</si>
  <si>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</si>
  <si>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</si>
  <si>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</si>
  <si>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</si>
  <si>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</si>
  <si>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</si>
  <si>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</si>
  <si>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</si>
  <si>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</si>
  <si>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</si>
  <si>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</si>
  <si>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</si>
  <si>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</si>
  <si>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</si>
  <si>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</si>
  <si>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</si>
  <si>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</si>
  <si>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</si>
  <si>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</si>
  <si>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</si>
  <si>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</si>
  <si>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</si>
  <si>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</si>
  <si>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</si>
  <si>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</si>
  <si>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</si>
  <si>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</si>
  <si>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</si>
  <si>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</si>
  <si>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</si>
  <si>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</si>
  <si>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</si>
  <si>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</si>
  <si>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</si>
  <si>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</si>
  <si>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</si>
  <si>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</si>
  <si>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</si>
  <si>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</si>
  <si>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</si>
  <si>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</si>
  <si>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</si>
  <si>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</si>
  <si>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</si>
  <si>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</si>
  <si>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</si>
  <si>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</si>
  <si>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</si>
  <si>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</si>
  <si>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</si>
  <si>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</si>
  <si>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</si>
  <si>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</si>
  <si>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</si>
  <si>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</si>
  <si>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</si>
  <si>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</si>
  <si>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</si>
  <si>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</si>
  <si>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</si>
  <si>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</si>
  <si>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</si>
  <si>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</si>
  <si>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</si>
  <si>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</si>
  <si>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</si>
  <si>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</si>
  <si>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</si>
  <si>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</si>
  <si>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</si>
  <si>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</si>
  <si>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</si>
  <si>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</si>
  <si>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</si>
  <si>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</si>
  <si>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</si>
  <si>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</si>
  <si>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</si>
  <si>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</si>
  <si>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</si>
  <si>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</si>
  <si>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</si>
  <si>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</si>
  <si>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</si>
  <si>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</si>
  <si>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</si>
  <si>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</si>
  <si>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</si>
  <si>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</si>
  <si>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</si>
  <si>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</si>
  <si>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</si>
  <si>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</si>
  <si>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</si>
  <si>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</si>
  <si>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</si>
  <si>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</si>
  <si>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</si>
  <si>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</si>
  <si>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</si>
  <si>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</si>
  <si>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</si>
  <si>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</si>
  <si>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</si>
  <si>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</si>
  <si>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</si>
  <si>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</si>
  <si>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</si>
  <si>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</si>
  <si>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</si>
  <si>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</si>
  <si>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</si>
  <si>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</si>
  <si>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</si>
  <si>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</si>
  <si>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</si>
  <si>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</si>
  <si>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</si>
  <si>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</si>
  <si>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</si>
  <si>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</si>
  <si>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</si>
  <si>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</si>
  <si>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</si>
  <si>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</si>
  <si>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</si>
  <si>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</si>
  <si>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</si>
  <si>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</si>
  <si>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</si>
  <si>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</si>
  <si>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</si>
  <si>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</si>
  <si>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</si>
  <si>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</si>
  <si>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</si>
  <si>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</si>
  <si>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</si>
  <si>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</si>
  <si>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</si>
  <si>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</si>
  <si>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</si>
  <si>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</si>
  <si>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</si>
  <si>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</si>
  <si>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</si>
  <si>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</si>
  <si>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</si>
  <si>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</si>
  <si>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</si>
  <si>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</si>
  <si>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</si>
  <si>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</si>
  <si>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</si>
  <si>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</si>
  <si>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</si>
  <si>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</si>
  <si>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</si>
  <si>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</si>
  <si>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</si>
  <si>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</si>
  <si>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</si>
  <si>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</si>
  <si>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</si>
  <si>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</si>
  <si>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</si>
  <si>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</si>
  <si>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</si>
  <si>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</si>
  <si>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</si>
  <si>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</si>
  <si>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</si>
  <si>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</si>
  <si>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</si>
  <si>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</si>
  <si>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</si>
  <si>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</si>
  <si>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</si>
  <si>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</si>
  <si>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</si>
  <si>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</si>
  <si>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</si>
  <si>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</si>
  <si>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</si>
  <si>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</si>
  <si>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</si>
  <si>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</si>
  <si>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</si>
  <si>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</si>
  <si>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</si>
  <si>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</si>
  <si>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</si>
  <si>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</si>
  <si>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</si>
  <si>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</si>
  <si>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</si>
  <si>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</si>
  <si>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</si>
  <si>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</si>
  <si>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</si>
  <si>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</si>
  <si>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</si>
  <si>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</si>
  <si>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</si>
  <si>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</si>
  <si>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</si>
  <si>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</si>
  <si>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</si>
  <si>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</si>
  <si>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</si>
  <si>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</si>
  <si>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</si>
  <si>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</si>
  <si>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</si>
  <si>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</si>
  <si>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</si>
  <si>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</si>
  <si>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</si>
  <si>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</si>
  <si>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</si>
  <si>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</si>
  <si>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</si>
  <si>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</si>
  <si>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</si>
  <si>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</si>
  <si>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</si>
  <si>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</si>
  <si>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</si>
  <si>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</si>
  <si>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</si>
  <si>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</si>
  <si>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</si>
  <si>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</si>
  <si>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</si>
  <si>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</si>
  <si>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</si>
  <si>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</si>
  <si>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</si>
  <si>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</si>
  <si>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</si>
  <si>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</si>
  <si>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</si>
  <si>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</si>
  <si>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</si>
  <si>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</si>
  <si>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</si>
  <si>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</si>
  <si>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</si>
  <si>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</si>
  <si>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</si>
  <si>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</si>
  <si>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</si>
  <si>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</si>
  <si>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</si>
  <si>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</si>
  <si>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</si>
  <si>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</si>
  <si>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</si>
  <si>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</si>
  <si>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</si>
  <si>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</si>
  <si>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</si>
  <si>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</si>
  <si>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</si>
  <si>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</si>
  <si>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</si>
  <si>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</si>
  <si>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</si>
  <si>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</si>
  <si>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</si>
  <si>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</si>
  <si>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</si>
  <si>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</si>
  <si>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</si>
  <si>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</si>
  <si>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</si>
  <si>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</si>
  <si>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</si>
  <si>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</si>
  <si>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</si>
  <si>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</si>
  <si>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</si>
  <si>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</si>
  <si>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</si>
  <si>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</si>
  <si>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</si>
  <si>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</si>
  <si>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</si>
  <si>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</si>
  <si>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</si>
  <si>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</si>
  <si>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</si>
  <si>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</si>
  <si>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</si>
  <si>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</si>
  <si>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</si>
  <si>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</si>
  <si>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</si>
  <si>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</si>
  <si>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</si>
  <si>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</si>
  <si>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</si>
  <si>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</si>
  <si>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</si>
  <si>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</si>
  <si>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</si>
  <si>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</si>
  <si>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</si>
  <si>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</si>
  <si>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</si>
  <si>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</si>
  <si>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</si>
  <si>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</si>
  <si>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</si>
  <si>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</si>
  <si>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</si>
  <si>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</si>
  <si>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</si>
  <si>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</si>
  <si>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</si>
  <si>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</si>
  <si>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</si>
  <si>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</si>
  <si>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</si>
  <si>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</si>
  <si>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</si>
  <si>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</si>
  <si>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</si>
  <si>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</si>
  <si>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</si>
  <si>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</si>
  <si>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</si>
  <si>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</si>
  <si>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</si>
  <si>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</si>
  <si>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</si>
  <si>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</si>
  <si>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</si>
  <si>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</si>
  <si>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</si>
  <si>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</si>
  <si>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</si>
  <si>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</si>
  <si>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</si>
  <si>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</si>
  <si>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</si>
  <si>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</si>
  <si>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</si>
  <si>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</si>
  <si>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</si>
  <si>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</si>
  <si>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</si>
  <si>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</si>
  <si>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</si>
  <si>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</si>
  <si>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</si>
  <si>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</si>
  <si>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</si>
  <si>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</si>
  <si>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</si>
  <si>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</si>
  <si>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</si>
  <si>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</si>
  <si>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</si>
  <si>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</si>
  <si>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</si>
  <si>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</si>
  <si>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</si>
  <si>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</si>
  <si>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</si>
  <si>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</si>
  <si>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</si>
  <si>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</si>
  <si>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</si>
  <si>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</si>
  <si>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</si>
  <si>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</si>
  <si>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</si>
  <si>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</si>
  <si>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</si>
  <si>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</si>
  <si>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</si>
  <si>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</si>
  <si>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</si>
  <si>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</si>
  <si>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</si>
  <si>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</si>
  <si>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</si>
  <si>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</si>
  <si>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</si>
  <si>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</si>
  <si>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</si>
  <si>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</si>
  <si>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</si>
  <si>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</si>
  <si>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</si>
  <si>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</si>
  <si>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</si>
  <si>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</si>
  <si>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</si>
  <si>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</si>
  <si>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</si>
  <si>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</si>
  <si>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</si>
  <si>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</si>
  <si>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</si>
  <si>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</si>
  <si>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</si>
  <si>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</si>
  <si>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</si>
  <si>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</si>
  <si>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</si>
  <si>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</si>
  <si>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</si>
  <si>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</si>
  <si>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</si>
  <si>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</si>
  <si>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</si>
  <si>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</si>
  <si>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</si>
  <si>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</si>
  <si>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</si>
  <si>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</si>
  <si>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</si>
  <si>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</si>
  <si>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</si>
  <si>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</si>
  <si>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</si>
  <si>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</si>
  <si>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</si>
  <si>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</si>
  <si>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</si>
  <si>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</si>
  <si>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</si>
  <si>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</si>
  <si>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</si>
  <si>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</si>
  <si>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</si>
  <si>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</si>
  <si>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</si>
  <si>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</si>
  <si>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</si>
  <si>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</si>
  <si>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</si>
  <si>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</si>
  <si>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</si>
  <si>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</si>
  <si>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</si>
  <si>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</si>
  <si>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</si>
  <si>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</si>
  <si>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</si>
  <si>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</si>
  <si>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</si>
  <si>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</si>
  <si>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</si>
  <si>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</si>
  <si>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</si>
  <si>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</si>
  <si>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</si>
  <si>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</si>
  <si>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</si>
  <si>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</si>
  <si>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</si>
  <si>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</si>
  <si>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</si>
  <si>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</si>
  <si>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</si>
  <si>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</si>
  <si>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</si>
  <si>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</si>
  <si>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</si>
  <si>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</si>
  <si>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</si>
  <si>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</si>
  <si>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</si>
  <si>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</si>
  <si>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</si>
  <si>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</si>
  <si>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</si>
  <si>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</si>
  <si>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</si>
  <si>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</si>
  <si>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</si>
  <si>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</si>
  <si>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</si>
  <si>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</si>
  <si>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</si>
  <si>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</si>
  <si>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</si>
  <si>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</si>
  <si>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</si>
  <si>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</si>
  <si>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</si>
  <si>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</si>
  <si>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</si>
  <si>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</si>
  <si>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</si>
  <si>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</si>
  <si>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</si>
  <si>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</si>
  <si>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</si>
  <si>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</si>
  <si>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</si>
  <si>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</si>
  <si>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</si>
  <si>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</si>
  <si>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</si>
  <si>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</si>
  <si>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</si>
  <si>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</si>
  <si>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</si>
  <si>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</si>
  <si>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</si>
  <si>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</si>
  <si>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</si>
  <si>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</si>
  <si>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</si>
  <si>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</si>
  <si>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</si>
  <si>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</si>
  <si>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</si>
  <si>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</si>
  <si>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</si>
  <si>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</si>
  <si>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</si>
  <si>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</si>
  <si>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</si>
  <si>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</si>
  <si>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</si>
  <si>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</si>
  <si>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</si>
  <si>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</si>
  <si>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</si>
  <si>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</si>
  <si>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</si>
  <si>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</si>
  <si>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</si>
  <si>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</si>
  <si>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</si>
  <si>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</si>
  <si>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</si>
  <si>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</si>
  <si>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</si>
  <si>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</si>
  <si>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</si>
  <si>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</si>
  <si>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</si>
  <si>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</si>
  <si>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</si>
  <si>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</si>
  <si>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</si>
  <si>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</si>
  <si>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</si>
  <si>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</si>
  <si>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</si>
  <si>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</si>
  <si>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</si>
  <si>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</si>
  <si>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</si>
  <si>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</si>
  <si>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</si>
  <si>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</si>
  <si>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</si>
  <si>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</si>
  <si>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</si>
  <si>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</si>
  <si>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</si>
  <si>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</si>
  <si>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</si>
  <si>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</si>
  <si>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</si>
  <si>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</si>
  <si>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</si>
  <si>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</si>
  <si>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</si>
  <si>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</si>
  <si>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</si>
  <si>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</si>
  <si>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</si>
  <si>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</si>
  <si>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</si>
  <si>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</si>
  <si>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</si>
  <si>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</si>
  <si>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</si>
  <si>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</si>
  <si>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</si>
  <si>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</si>
  <si>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</si>
  <si>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</si>
  <si>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</si>
  <si>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</si>
  <si>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</si>
  <si>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</si>
  <si>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</si>
  <si>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</si>
  <si>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</si>
  <si>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</si>
  <si>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</si>
  <si>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</si>
  <si>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</si>
  <si>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</si>
  <si>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</si>
  <si>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</si>
  <si>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</si>
  <si>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</si>
  <si>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</si>
  <si>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</si>
  <si>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</si>
  <si>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</si>
  <si>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</si>
  <si>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</si>
  <si>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</si>
  <si>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</si>
  <si>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</si>
  <si>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</si>
  <si>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</si>
  <si>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</si>
  <si>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</si>
  <si>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</si>
  <si>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</si>
  <si>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</si>
  <si>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</si>
  <si>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</si>
  <si>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</si>
  <si>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</si>
  <si>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</si>
  <si>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</si>
  <si>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</si>
  <si>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</si>
  <si>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</si>
  <si>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</si>
  <si>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</si>
  <si>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</si>
  <si>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</si>
  <si>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</si>
  <si>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</si>
  <si>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</si>
  <si>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</si>
  <si>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</si>
  <si>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</si>
  <si>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</si>
  <si>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</si>
  <si>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</si>
  <si>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</si>
  <si>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</si>
  <si>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</si>
  <si>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</si>
  <si>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</si>
  <si>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</si>
  <si>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</si>
  <si>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</si>
  <si>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</si>
  <si>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</si>
  <si>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</si>
  <si>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</si>
  <si>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</si>
  <si>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</si>
  <si>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</si>
  <si>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</si>
  <si>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</si>
  <si>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</si>
  <si>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</si>
  <si>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</si>
  <si>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</si>
  <si>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</si>
  <si>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</si>
  <si>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</si>
  <si>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</si>
  <si>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</si>
  <si>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</si>
  <si>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</si>
  <si>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</si>
  <si>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</si>
  <si>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</si>
  <si>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</si>
  <si>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</si>
  <si>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</si>
  <si>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</si>
  <si>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</si>
  <si>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</si>
  <si>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</si>
  <si>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</si>
  <si>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</si>
  <si>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</si>
  <si>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</si>
  <si>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</si>
  <si>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</si>
  <si>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</si>
  <si>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</si>
  <si>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</si>
  <si>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</si>
  <si>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</si>
  <si>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</si>
  <si>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</si>
  <si>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</si>
  <si>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</si>
  <si>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</si>
  <si>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</si>
  <si>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</si>
  <si>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</si>
  <si>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</si>
  <si>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</si>
  <si>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</si>
  <si>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</si>
  <si>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</si>
  <si>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</si>
  <si>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</si>
  <si>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</si>
  <si>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</si>
  <si>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</si>
  <si>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</si>
  <si>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</si>
  <si>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</si>
  <si>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</si>
  <si>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</si>
  <si>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</si>
  <si>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</si>
  <si>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</si>
  <si>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</si>
  <si>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</si>
  <si>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</si>
  <si>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</si>
  <si>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</si>
  <si>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</si>
  <si>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</si>
  <si>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</si>
  <si>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</si>
  <si>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</si>
  <si>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</si>
  <si>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</si>
  <si>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</si>
  <si>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</si>
  <si>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</si>
  <si>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</si>
  <si>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</si>
  <si>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</si>
  <si>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</si>
  <si>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</si>
  <si>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</si>
  <si>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</si>
  <si>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</si>
  <si>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</si>
  <si>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</si>
  <si>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</si>
  <si>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</si>
  <si>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</si>
  <si>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</si>
  <si>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</si>
  <si>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</si>
  <si>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</si>
  <si>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</si>
  <si>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</si>
  <si>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</si>
  <si>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</si>
  <si>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</si>
  <si>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</si>
  <si>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</si>
  <si>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</si>
  <si>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</si>
  <si>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</si>
  <si>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</si>
  <si>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</si>
  <si>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</si>
  <si>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</si>
  <si>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</si>
  <si>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</si>
  <si>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</si>
  <si>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</si>
  <si>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</si>
  <si>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</si>
  <si>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</si>
  <si>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</si>
  <si>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</si>
  <si>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</si>
  <si>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</si>
  <si>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</si>
  <si>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</si>
  <si>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</si>
  <si>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</si>
  <si>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</si>
  <si>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</si>
  <si>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</si>
  <si>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</si>
  <si>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</si>
  <si>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</si>
  <si>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</si>
  <si>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</si>
  <si>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</si>
  <si>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</si>
  <si>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</si>
  <si>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</si>
  <si>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</si>
  <si>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</si>
  <si>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</si>
  <si>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</si>
  <si>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</si>
  <si>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</si>
  <si>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</si>
  <si>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</si>
  <si>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</si>
  <si>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</si>
  <si>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</si>
  <si>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</si>
  <si>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</si>
  <si>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</si>
  <si>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</si>
  <si>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</si>
  <si>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</si>
  <si>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</si>
  <si>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</si>
  <si>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</si>
  <si>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</si>
  <si>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</si>
  <si>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</si>
  <si>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</si>
  <si>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</si>
  <si>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</si>
  <si>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</si>
  <si>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</si>
  <si>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</si>
  <si>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</si>
  <si>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</si>
  <si>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</si>
  <si>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</si>
  <si>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</si>
  <si>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</si>
  <si>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</si>
  <si>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</si>
  <si>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</si>
  <si>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</si>
  <si>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</si>
  <si>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</si>
  <si>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</si>
  <si>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</si>
  <si>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</si>
  <si>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</si>
  <si>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</si>
  <si>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</si>
  <si>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</si>
  <si>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</si>
  <si>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</si>
  <si>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</si>
  <si>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</si>
  <si>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</si>
  <si>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</si>
  <si>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</si>
  <si>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</si>
  <si>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</si>
  <si>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</si>
  <si>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</si>
  <si>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</si>
  <si>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</si>
  <si>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</si>
  <si>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</si>
  <si>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</si>
  <si>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</si>
  <si>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</si>
  <si>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</si>
  <si>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</si>
  <si>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</si>
  <si>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</si>
  <si>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</si>
  <si>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</si>
  <si>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</si>
  <si>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</si>
  <si>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</si>
  <si>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</si>
  <si>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</si>
  <si>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</si>
  <si>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</si>
  <si>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</si>
  <si>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</si>
  <si>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</si>
  <si>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</si>
  <si>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</si>
  <si>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</si>
  <si>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</si>
  <si>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</si>
  <si>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</si>
  <si>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</si>
  <si>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</si>
  <si>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</si>
  <si>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</si>
  <si>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</si>
  <si>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</si>
  <si>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</si>
  <si>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</si>
  <si>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</si>
  <si>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</si>
  <si>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</si>
  <si>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</si>
  <si>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</si>
  <si>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</si>
  <si>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</si>
  <si>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</si>
  <si>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</si>
  <si>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</si>
  <si>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</si>
  <si>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</si>
  <si>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</si>
  <si>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</si>
  <si>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</si>
  <si>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</si>
  <si>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</si>
  <si>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</si>
  <si>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</si>
  <si>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</si>
  <si>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</si>
  <si>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</si>
  <si>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</si>
  <si>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</si>
  <si>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</si>
  <si>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</si>
  <si>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</si>
  <si>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</si>
  <si>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</si>
  <si>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</si>
  <si>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</si>
  <si>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</si>
  <si>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</si>
  <si>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</si>
  <si>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</si>
  <si>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</si>
  <si>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</si>
  <si>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</si>
  <si>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</si>
  <si>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</si>
  <si>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</si>
  <si>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</si>
  <si>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</si>
  <si>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</si>
  <si>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</si>
  <si>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</si>
  <si>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</si>
  <si>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</si>
  <si>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</si>
  <si>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</si>
  <si>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</si>
  <si>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</si>
  <si>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</si>
  <si>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</si>
  <si>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</si>
  <si>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</si>
  <si>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</si>
  <si>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</si>
  <si>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</si>
  <si>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</si>
  <si>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</si>
  <si>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</si>
  <si>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</si>
  <si>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</si>
  <si>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</si>
  <si>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</si>
  <si>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</si>
  <si>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</si>
  <si>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</si>
  <si>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</si>
  <si>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</si>
  <si>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</si>
  <si>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</si>
  <si>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</si>
  <si>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</si>
  <si>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</si>
  <si>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</si>
  <si>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</si>
  <si>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</si>
  <si>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</si>
  <si>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</si>
  <si>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</si>
  <si>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</si>
  <si>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</si>
  <si>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</si>
  <si>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</si>
  <si>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</si>
  <si>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</si>
  <si>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</si>
  <si>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</si>
  <si>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</si>
  <si>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</si>
  <si>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</si>
  <si>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</si>
  <si>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</si>
  <si>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</si>
  <si>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</si>
  <si>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</si>
  <si>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</si>
  <si>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</si>
  <si>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</si>
  <si>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</si>
  <si>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</si>
  <si>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</si>
  <si>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</si>
  <si>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</si>
  <si>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</si>
  <si>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</si>
  <si>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</si>
  <si>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</si>
  <si>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</si>
  <si>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</si>
  <si>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</si>
  <si>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</si>
  <si>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</si>
  <si>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</si>
  <si>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</si>
  <si>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</si>
  <si>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</si>
  <si>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</si>
  <si>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</si>
  <si>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</si>
  <si>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</si>
  <si>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</si>
  <si>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</si>
  <si>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</si>
  <si>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</si>
  <si>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</si>
  <si>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</si>
  <si>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</si>
  <si>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</si>
  <si>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</si>
  <si>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</si>
  <si>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</si>
  <si>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</si>
  <si>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</si>
  <si>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</si>
  <si>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</si>
  <si>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</si>
  <si>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</si>
  <si>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</si>
  <si>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</si>
  <si>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</si>
  <si>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</si>
  <si>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</si>
  <si>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</si>
  <si>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</si>
  <si>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</si>
  <si>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</si>
  <si>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</si>
  <si>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</si>
  <si>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</si>
  <si>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</si>
  <si>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</si>
  <si>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</si>
  <si>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</si>
  <si>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</si>
  <si>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</si>
  <si>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</si>
  <si>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</si>
  <si>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</si>
  <si>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</si>
  <si>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</si>
  <si>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</si>
  <si>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</si>
  <si>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</si>
  <si>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</si>
  <si>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</si>
  <si>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</si>
  <si>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</si>
  <si>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</si>
  <si>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</si>
  <si>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</si>
  <si>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</si>
  <si>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</si>
  <si>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</si>
  <si>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</si>
  <si>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</si>
  <si>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</si>
  <si>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</si>
  <si>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</si>
  <si>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</si>
  <si>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</si>
  <si>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</si>
  <si>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</si>
  <si>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</si>
  <si>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</si>
  <si>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</si>
  <si>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</si>
  <si>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</si>
  <si>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</si>
  <si>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</si>
  <si>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</si>
  <si>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</si>
  <si>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</si>
  <si>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</si>
  <si>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</si>
  <si>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</si>
  <si>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</si>
  <si>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</si>
  <si>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</si>
  <si>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</si>
  <si>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</si>
  <si>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</si>
  <si>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</si>
  <si>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</si>
  <si>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</si>
  <si>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</si>
  <si>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</si>
  <si>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</si>
  <si>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</si>
  <si>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</si>
  <si>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</si>
  <si>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</si>
  <si>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</si>
  <si>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</si>
  <si>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</si>
  <si>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</si>
  <si>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</si>
  <si>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</si>
  <si>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</si>
  <si>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</si>
  <si>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</si>
  <si>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</si>
  <si>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</si>
  <si>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</si>
  <si>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</si>
  <si>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</si>
  <si>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</si>
  <si>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</si>
  <si>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</si>
  <si>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</si>
  <si>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</si>
  <si>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</si>
  <si>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</si>
  <si>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</si>
  <si>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</si>
  <si>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</si>
  <si>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</si>
  <si>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</si>
  <si>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</si>
  <si>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</si>
  <si>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</si>
  <si>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</si>
  <si>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</si>
  <si>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</si>
  <si>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</si>
  <si>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</si>
  <si>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</si>
  <si>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</si>
  <si>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</si>
  <si>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</si>
  <si>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</si>
  <si>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</si>
  <si>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</si>
  <si>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</si>
  <si>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</si>
  <si>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</si>
  <si>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</si>
  <si>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</si>
  <si>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</si>
  <si>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</si>
  <si>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</si>
  <si>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</si>
  <si>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</si>
  <si>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</si>
  <si>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</si>
  <si>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</si>
  <si>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</si>
  <si>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</si>
  <si>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</si>
  <si>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</si>
  <si>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</si>
  <si>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</si>
  <si>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</si>
  <si>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</si>
  <si>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</si>
  <si>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</si>
  <si>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</si>
  <si>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</si>
  <si>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</si>
  <si>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</si>
  <si>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</si>
  <si>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</si>
  <si>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</si>
  <si>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</si>
  <si>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</si>
  <si>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</si>
  <si>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</si>
  <si>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</si>
  <si>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</si>
  <si>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</si>
  <si>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</si>
  <si>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</si>
  <si>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</si>
  <si>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</si>
  <si>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</si>
  <si>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</si>
  <si>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</si>
  <si>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</si>
  <si>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</si>
  <si>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</si>
  <si>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</si>
  <si>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</si>
  <si>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</si>
  <si>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</si>
  <si>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</si>
  <si>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</si>
  <si>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</si>
  <si>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</si>
  <si>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</si>
  <si>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</si>
  <si>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</si>
  <si>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</si>
  <si>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</si>
  <si>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</si>
  <si>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</si>
  <si>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</si>
  <si>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</si>
  <si>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</si>
  <si>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</si>
  <si>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</si>
  <si>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</si>
  <si>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</si>
  <si>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</si>
  <si>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</si>
  <si>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</si>
  <si>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</si>
  <si>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</si>
  <si>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</si>
  <si>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</si>
  <si>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</si>
  <si>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</si>
  <si>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</si>
  <si>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</si>
  <si>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</si>
  <si>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</si>
  <si>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</si>
  <si>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</si>
  <si>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</si>
  <si>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</si>
  <si>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</si>
  <si>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</si>
  <si>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</si>
  <si>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</si>
  <si>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</si>
  <si>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</si>
  <si>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</si>
  <si>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</si>
  <si>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</si>
  <si>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</si>
  <si>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</si>
  <si>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</si>
  <si>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</si>
  <si>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</si>
  <si>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</si>
  <si>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</si>
  <si>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</si>
  <si>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</si>
  <si>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</si>
  <si>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</si>
  <si>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</si>
  <si>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</si>
  <si>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</si>
  <si>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</si>
  <si>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</si>
  <si>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</si>
  <si>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</si>
  <si>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</si>
  <si>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</si>
  <si>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</si>
  <si>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</si>
  <si>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</si>
  <si>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</si>
  <si>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</si>
  <si>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</si>
  <si>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</si>
  <si>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</si>
  <si>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</si>
  <si>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</si>
  <si>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</si>
  <si>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</si>
  <si>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</si>
  <si>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</si>
  <si>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</si>
  <si>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</si>
  <si>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</si>
  <si>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</si>
  <si>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</si>
  <si>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</si>
  <si>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</si>
  <si>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</si>
  <si>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</si>
  <si>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</si>
  <si>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</si>
  <si>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</si>
  <si>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</si>
  <si>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</si>
  <si>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</si>
  <si>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</si>
  <si>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</si>
  <si>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</si>
  <si>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</si>
  <si>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</si>
  <si>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</si>
  <si>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</si>
  <si>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</si>
  <si>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</si>
  <si>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</si>
  <si>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</si>
  <si>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</si>
  <si>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</si>
  <si>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</si>
  <si>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</si>
  <si>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</si>
  <si>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</si>
  <si>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</si>
  <si>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</si>
  <si>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</si>
  <si>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</si>
  <si>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</si>
  <si>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</si>
  <si>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</si>
  <si>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</si>
  <si>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</si>
  <si>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</si>
  <si>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</si>
  <si>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</si>
  <si>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</si>
  <si>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</si>
  <si>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</si>
  <si>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</si>
  <si>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</si>
  <si>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</si>
  <si>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</si>
  <si>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</si>
  <si>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</si>
  <si>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</si>
  <si>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</si>
  <si>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</si>
  <si>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</si>
  <si>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</si>
  <si>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</si>
  <si>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</si>
  <si>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</si>
  <si>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</si>
  <si>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</si>
  <si>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</si>
  <si>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</si>
  <si>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</si>
  <si>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</si>
  <si>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</si>
  <si>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</si>
  <si>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</si>
  <si>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</si>
  <si>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</si>
  <si>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</si>
  <si>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</si>
  <si>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</si>
  <si>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</si>
  <si>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</si>
  <si>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</si>
  <si>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</si>
  <si>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</si>
  <si>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</si>
  <si>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</si>
  <si>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</si>
  <si>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</si>
  <si>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</si>
  <si>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</si>
  <si>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</si>
  <si>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</si>
  <si>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</si>
  <si>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</si>
  <si>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</si>
  <si>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</si>
  <si>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</si>
  <si>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</si>
  <si>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</si>
  <si>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</si>
  <si>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</si>
  <si>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</si>
  <si>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</si>
  <si>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</si>
  <si>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</si>
  <si>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</si>
  <si>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</si>
  <si>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</si>
  <si>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</si>
  <si>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</si>
  <si>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</si>
  <si>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</si>
  <si>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</si>
  <si>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</si>
  <si>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</si>
  <si>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</si>
  <si>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</si>
  <si>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</si>
  <si>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</si>
  <si>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</si>
  <si>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</si>
  <si>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</si>
  <si>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</si>
  <si>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</si>
  <si>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</si>
  <si>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</si>
  <si>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</si>
  <si>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</si>
  <si>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</si>
  <si>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</si>
  <si>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</si>
  <si>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</si>
  <si>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</si>
  <si>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</si>
  <si>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</si>
  <si>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</si>
  <si>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</si>
  <si>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</si>
  <si>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</si>
  <si>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</si>
  <si>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</si>
  <si>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</si>
  <si>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</si>
  <si>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</si>
  <si>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</si>
  <si>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</si>
  <si>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</si>
  <si>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</si>
  <si>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</si>
  <si>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</si>
  <si>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</si>
  <si>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</si>
  <si>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</si>
  <si>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</si>
  <si>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</si>
  <si>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</si>
  <si>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</si>
  <si>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</si>
  <si>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</si>
  <si>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</si>
  <si>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</si>
  <si>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</si>
  <si>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</si>
  <si>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</si>
  <si>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</si>
  <si>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</si>
  <si>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</si>
  <si>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</si>
  <si>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</si>
  <si>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</si>
  <si>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</si>
  <si>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</si>
  <si>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</si>
  <si>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</si>
  <si>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</si>
  <si>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</si>
  <si>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</si>
  <si>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</si>
  <si>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</si>
  <si>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</si>
  <si>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</si>
  <si>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</si>
  <si>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</si>
  <si>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</si>
  <si>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</si>
  <si>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</si>
  <si>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</si>
  <si>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</si>
  <si>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</si>
  <si>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</si>
  <si>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</si>
  <si>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</si>
  <si>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</si>
  <si>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</si>
  <si>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</si>
  <si>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</si>
  <si>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</si>
  <si>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</si>
  <si>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</si>
  <si>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</si>
  <si>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</si>
  <si>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</si>
  <si>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</si>
  <si>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</si>
  <si>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</si>
  <si>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</si>
  <si>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</si>
  <si>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</si>
  <si>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</si>
  <si>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</si>
  <si>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</si>
  <si>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</si>
  <si>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</si>
  <si>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</si>
  <si>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</si>
  <si>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</si>
  <si>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</si>
  <si>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</si>
  <si>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</si>
  <si>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</si>
  <si>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</si>
  <si>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</si>
  <si>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</si>
  <si>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</si>
  <si>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</si>
  <si>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</si>
  <si>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</si>
  <si>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</si>
  <si>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</si>
  <si>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</si>
  <si>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</si>
  <si>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</si>
  <si>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</si>
  <si>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</si>
  <si>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</si>
  <si>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</si>
  <si>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</si>
  <si>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</si>
  <si>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</si>
  <si>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</si>
  <si>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</si>
  <si>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</si>
  <si>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</si>
  <si>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</si>
  <si>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</si>
  <si>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</si>
  <si>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</si>
  <si>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</si>
  <si>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</si>
  <si>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</si>
  <si>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</si>
  <si>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</si>
  <si>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</si>
  <si>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</si>
  <si>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</si>
  <si>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</si>
  <si>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</si>
  <si>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</si>
  <si>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</si>
  <si>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</si>
  <si>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</si>
  <si>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</si>
  <si>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</si>
  <si>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</si>
  <si>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</si>
  <si>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</si>
  <si>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</si>
  <si>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</si>
  <si>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</si>
  <si>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</si>
  <si>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</si>
  <si>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</si>
  <si>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</si>
  <si>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</si>
  <si>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</si>
  <si>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</si>
  <si>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</si>
  <si>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</si>
  <si>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</si>
  <si>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</si>
  <si>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</si>
  <si>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</si>
  <si>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</si>
  <si>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</si>
  <si>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</si>
  <si>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</si>
  <si>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</si>
  <si>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</si>
  <si>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</si>
  <si>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</si>
  <si>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</si>
  <si>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</si>
  <si>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</si>
  <si>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</si>
  <si>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</si>
  <si>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</si>
  <si>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</si>
  <si>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</si>
  <si>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</si>
  <si>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</si>
  <si>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</si>
  <si>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</si>
  <si>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</si>
  <si>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</si>
  <si>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</si>
  <si>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</si>
  <si>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</si>
  <si>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</si>
  <si>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</si>
  <si>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</si>
  <si>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</si>
  <si>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</si>
  <si>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</si>
  <si>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</si>
  <si>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</si>
  <si>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</si>
  <si>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</si>
  <si>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</si>
  <si>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</si>
  <si>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</si>
  <si>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</si>
  <si>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</si>
  <si>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</si>
  <si>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</si>
  <si>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</si>
  <si>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</si>
  <si>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</si>
  <si>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</si>
  <si>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</si>
  <si>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</si>
  <si>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</si>
  <si>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</si>
  <si>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</si>
  <si>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</si>
  <si>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</si>
  <si>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</si>
  <si>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</si>
  <si>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</si>
  <si>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</si>
  <si>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</si>
  <si>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</si>
  <si>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</si>
  <si>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</si>
  <si>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</si>
  <si>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</si>
  <si>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</si>
  <si>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</si>
  <si>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</si>
  <si>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</si>
  <si>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</si>
  <si>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</si>
  <si>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</si>
  <si>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</si>
  <si>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</si>
  <si>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</si>
  <si>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</si>
  <si>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</si>
  <si>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</si>
  <si>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</si>
  <si>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</si>
  <si>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</si>
  <si>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</si>
  <si>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</si>
  <si>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</si>
  <si>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</si>
  <si>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</si>
  <si>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</si>
  <si>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</si>
  <si>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</si>
  <si>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</si>
  <si>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</si>
  <si>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</si>
  <si>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</si>
  <si>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</si>
  <si>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</si>
  <si>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</si>
  <si>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</si>
  <si>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</si>
  <si>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</si>
  <si>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</si>
  <si>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</si>
  <si>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</si>
  <si>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</si>
  <si>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</si>
  <si>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</si>
  <si>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</si>
  <si>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</si>
  <si>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</si>
  <si>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</si>
  <si>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</si>
  <si>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</si>
  <si>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</si>
  <si>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</si>
  <si>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</si>
  <si>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</si>
  <si>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</si>
  <si>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</si>
  <si>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</si>
  <si>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</si>
  <si>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</si>
  <si>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</si>
  <si>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</si>
  <si>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</si>
  <si>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</si>
  <si>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</si>
  <si>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</si>
  <si>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</si>
  <si>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</si>
  <si>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</si>
  <si>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</si>
  <si>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</si>
  <si>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</si>
  <si>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</si>
  <si>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</si>
  <si>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</si>
  <si>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</si>
  <si>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</si>
  <si>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</si>
  <si>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</si>
  <si>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</si>
  <si>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</si>
  <si>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</si>
  <si>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</si>
  <si>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</si>
  <si>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</si>
  <si>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</si>
  <si>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</si>
  <si>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</si>
  <si>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</si>
  <si>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</si>
  <si>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</si>
  <si>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</si>
  <si>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</si>
  <si>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</si>
  <si>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</si>
  <si>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</si>
  <si>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</si>
  <si>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</si>
  <si>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</si>
  <si>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</si>
  <si>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</si>
  <si>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</si>
  <si>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</si>
  <si>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</si>
  <si>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</si>
  <si>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</si>
  <si>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</si>
  <si>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</si>
  <si>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</si>
  <si>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</si>
  <si>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</si>
  <si>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</si>
  <si>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</si>
  <si>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</si>
  <si>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</si>
  <si>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</si>
  <si>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</si>
  <si>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</si>
  <si>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</si>
  <si>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</si>
  <si>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</si>
  <si>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</si>
  <si>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</si>
  <si>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</si>
  <si>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</si>
  <si>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</si>
  <si>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</si>
  <si>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</si>
  <si>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</si>
  <si>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</si>
  <si>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</si>
  <si>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</si>
  <si>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</si>
  <si>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</si>
  <si>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</si>
  <si>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</si>
  <si>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</si>
  <si>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</si>
  <si>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</si>
  <si>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</si>
  <si>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</si>
  <si>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</si>
  <si>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</si>
  <si>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</si>
  <si>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</si>
  <si>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</si>
  <si>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</si>
  <si>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</si>
  <si>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</si>
  <si>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</si>
  <si>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</si>
  <si>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</si>
  <si>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</si>
  <si>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</si>
  <si>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</si>
  <si>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</si>
  <si>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</si>
  <si>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</si>
  <si>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</si>
  <si>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</si>
  <si>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</si>
  <si>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</si>
  <si>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</si>
  <si>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</si>
  <si>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</si>
  <si>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</si>
  <si>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</si>
  <si>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</si>
  <si>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</si>
  <si>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</si>
  <si>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</si>
  <si>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</si>
  <si>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</si>
  <si>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</si>
  <si>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</si>
  <si>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</si>
  <si>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</si>
  <si>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</si>
  <si>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</si>
  <si>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</si>
  <si>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</si>
  <si>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</si>
  <si>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</si>
  <si>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</si>
  <si>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</si>
  <si>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</si>
  <si>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</si>
  <si>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</si>
  <si>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</si>
  <si>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</si>
  <si>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</si>
  <si>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</si>
  <si>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</si>
  <si>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</si>
  <si>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</si>
  <si>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</si>
  <si>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</si>
  <si>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</si>
  <si>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</si>
  <si>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</si>
  <si>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</si>
  <si>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</si>
  <si>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</si>
  <si>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</si>
  <si>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</si>
  <si>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</si>
  <si>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</si>
  <si>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</si>
  <si>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</si>
  <si>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</si>
  <si>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</si>
  <si>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</si>
  <si>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</si>
  <si>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</si>
  <si>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</si>
  <si>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</si>
  <si>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</si>
  <si>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</si>
  <si>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</si>
  <si>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</si>
  <si>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</si>
  <si>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</si>
  <si>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</si>
  <si>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</si>
  <si>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</si>
  <si>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</si>
  <si>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</si>
  <si>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</si>
  <si>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</si>
  <si>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</si>
  <si>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</si>
  <si>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</si>
  <si>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</si>
  <si>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</si>
  <si>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</si>
  <si>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</si>
  <si>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</si>
  <si>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</si>
  <si>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</si>
  <si>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</si>
  <si>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</si>
  <si>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</si>
  <si>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</si>
  <si>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</si>
  <si>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</si>
  <si>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</si>
  <si>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</si>
  <si>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</si>
  <si>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</si>
  <si>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</si>
  <si>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</si>
  <si>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</si>
  <si>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</si>
  <si>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</si>
  <si>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</si>
  <si>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</si>
  <si>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</si>
  <si>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</si>
  <si>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</si>
  <si>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</si>
  <si>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</si>
  <si>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</si>
  <si>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</si>
  <si>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</si>
  <si>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</si>
  <si>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</si>
  <si>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</si>
  <si>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</si>
  <si>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</si>
  <si>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</si>
  <si>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</si>
  <si>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</si>
  <si>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</si>
  <si>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</si>
  <si>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</si>
  <si>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</si>
  <si>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</si>
  <si>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</si>
  <si>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</si>
  <si>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</si>
  <si>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</si>
  <si>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</si>
  <si>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</si>
  <si>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</si>
  <si>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</si>
  <si>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</si>
  <si>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</si>
  <si>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</si>
  <si>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</si>
  <si>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</si>
  <si>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</si>
  <si>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</si>
  <si>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</si>
  <si>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</si>
  <si>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</si>
  <si>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</si>
  <si>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</si>
  <si>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</si>
  <si>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</si>
  <si>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</si>
  <si>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</si>
  <si>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</si>
  <si>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</si>
  <si>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</si>
  <si>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</si>
  <si>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</si>
  <si>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</si>
  <si>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</si>
  <si>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</si>
  <si>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</si>
  <si>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</si>
  <si>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</si>
  <si>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</si>
  <si>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</si>
  <si>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</si>
  <si>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</si>
  <si>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</si>
  <si>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</si>
  <si>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</si>
  <si>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</si>
  <si>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</si>
  <si>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</si>
  <si>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</si>
  <si>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</si>
  <si>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</si>
  <si>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</si>
  <si>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</si>
  <si>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</si>
  <si>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</si>
  <si>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</si>
  <si>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</si>
  <si>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</si>
  <si>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</si>
  <si>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</si>
  <si>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</si>
  <si>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</si>
  <si>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</si>
  <si>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</si>
  <si>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</si>
  <si>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</si>
  <si>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</si>
  <si>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</si>
  <si>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</si>
  <si>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</si>
  <si>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</si>
  <si>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</si>
  <si>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</si>
  <si>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</si>
  <si>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</si>
  <si>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</si>
  <si>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</si>
  <si>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</si>
  <si>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</si>
  <si>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</si>
  <si>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</si>
  <si>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</si>
  <si>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</si>
  <si>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</si>
  <si>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</si>
  <si>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</si>
  <si>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</si>
  <si>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</si>
  <si>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</si>
  <si>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</si>
  <si>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</si>
  <si>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</si>
  <si>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</si>
  <si>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</si>
  <si>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</si>
  <si>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</si>
  <si>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</si>
  <si>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</si>
  <si>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</si>
  <si>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</si>
  <si>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</si>
  <si>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</si>
  <si>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</si>
  <si>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</si>
  <si>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</si>
  <si>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</si>
  <si>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</si>
  <si>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</si>
  <si>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</si>
  <si>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</si>
  <si>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</si>
  <si>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</si>
  <si>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</si>
  <si>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</si>
  <si>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</si>
  <si>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</si>
  <si>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</si>
  <si>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</si>
  <si>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</si>
  <si>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</si>
  <si>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</si>
  <si>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</si>
  <si>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</si>
  <si>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</si>
  <si>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</si>
  <si>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</si>
  <si>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</si>
  <si>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</si>
  <si>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</si>
  <si>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</si>
  <si>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</si>
  <si>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</si>
  <si>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</si>
  <si>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</si>
  <si>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</si>
  <si>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</si>
  <si>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</si>
  <si>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</si>
  <si>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</si>
  <si>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</si>
  <si>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</si>
  <si>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</si>
  <si>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</si>
  <si>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</si>
  <si>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</si>
  <si>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</si>
  <si>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</si>
  <si>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</si>
  <si>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</si>
  <si>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</si>
  <si>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</si>
  <si>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</si>
  <si>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</si>
  <si>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</si>
  <si>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</si>
  <si>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</si>
  <si>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</si>
  <si>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</si>
  <si>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</si>
  <si>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</si>
  <si>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</si>
  <si>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</si>
  <si>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</si>
  <si>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</si>
  <si>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</si>
  <si>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</si>
  <si>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</si>
  <si>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</si>
  <si>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</si>
  <si>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</si>
  <si>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</si>
  <si>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</si>
  <si>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</si>
  <si>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</si>
  <si>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</si>
  <si>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</si>
  <si>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</si>
  <si>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</si>
  <si>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</si>
  <si>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</si>
  <si>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</si>
  <si>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</si>
  <si>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</si>
  <si>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</si>
  <si>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</si>
  <si>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</si>
  <si>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</si>
  <si>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</si>
  <si>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</si>
  <si>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</si>
  <si>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</si>
  <si>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</si>
  <si>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</si>
  <si>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</si>
  <si>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</si>
  <si>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</si>
  <si>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</si>
  <si>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</si>
  <si>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</si>
  <si>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</si>
  <si>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</si>
  <si>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</si>
  <si>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</si>
  <si>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</si>
  <si>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</si>
  <si>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</si>
  <si>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</si>
  <si>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</si>
  <si>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</si>
  <si>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</si>
  <si>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</si>
  <si>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</si>
  <si>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</si>
  <si>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</si>
  <si>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</si>
  <si>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</si>
  <si>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</si>
  <si>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</si>
  <si>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</si>
  <si>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</si>
  <si>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</si>
  <si>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</si>
  <si>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</si>
  <si>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</si>
  <si>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</si>
  <si>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</si>
  <si>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</si>
  <si>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</si>
  <si>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</si>
  <si>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</si>
  <si>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</si>
  <si>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</si>
  <si>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</si>
  <si>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</si>
  <si>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</si>
  <si>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</si>
  <si>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</si>
  <si>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</si>
  <si>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</si>
  <si>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</si>
  <si>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</si>
  <si>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</si>
  <si>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</si>
  <si>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</si>
  <si>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</si>
  <si>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</si>
  <si>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</si>
  <si>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</si>
  <si>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</si>
  <si>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</si>
  <si>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</si>
  <si>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</si>
  <si>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</si>
  <si>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</si>
  <si>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</si>
  <si>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</si>
  <si>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</si>
  <si>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</si>
  <si>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</si>
  <si>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</si>
  <si>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</si>
  <si>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</si>
  <si>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</si>
  <si>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</si>
  <si>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</si>
  <si>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</si>
  <si>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</si>
  <si>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</si>
  <si>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</si>
  <si>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</si>
  <si>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</si>
  <si>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</si>
  <si>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</si>
  <si>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</si>
  <si>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</si>
  <si>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</si>
  <si>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</si>
  <si>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</si>
  <si>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</si>
  <si>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</si>
  <si>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</si>
  <si>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</si>
  <si>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</si>
  <si>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</si>
  <si>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</si>
  <si>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</si>
  <si>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</si>
  <si>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</si>
  <si>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</si>
  <si>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</si>
  <si>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</si>
  <si>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</si>
  <si>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</si>
  <si>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</si>
  <si>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</si>
  <si>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</si>
  <si>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</si>
  <si>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</si>
  <si>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</si>
  <si>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</si>
  <si>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</si>
  <si>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</si>
  <si>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</si>
  <si>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</si>
  <si>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</si>
  <si>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</si>
  <si>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</si>
  <si>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</si>
  <si>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</si>
  <si>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</si>
  <si>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</si>
  <si>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</si>
  <si>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</si>
  <si>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</si>
  <si>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</si>
  <si>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</si>
  <si>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</si>
  <si>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</si>
  <si>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</si>
  <si>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</si>
  <si>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</si>
  <si>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</si>
  <si>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</si>
  <si>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</si>
  <si>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</si>
  <si>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</si>
  <si>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</si>
  <si>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</si>
  <si>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</si>
  <si>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</si>
  <si>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</si>
  <si>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</si>
  <si>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</si>
  <si>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</si>
  <si>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</si>
  <si>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</si>
  <si>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</si>
  <si>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</si>
  <si>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</si>
  <si>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</si>
  <si>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</si>
  <si>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</si>
  <si>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</si>
  <si>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</si>
  <si>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</si>
  <si>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</si>
  <si>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</si>
  <si>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</si>
  <si>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</si>
  <si>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</si>
  <si>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</si>
  <si>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</si>
  <si>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</si>
  <si>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</si>
  <si>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</si>
  <si>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</si>
  <si>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</si>
  <si>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</si>
  <si>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</si>
  <si>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</si>
  <si>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</si>
  <si>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</si>
  <si>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</si>
  <si>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</si>
  <si>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</si>
  <si>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</si>
  <si>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</si>
  <si>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</si>
  <si>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</si>
  <si>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</si>
  <si>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</si>
  <si>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</si>
  <si>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</si>
  <si>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</si>
  <si>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</si>
  <si>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</si>
  <si>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</si>
  <si>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</si>
  <si>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</si>
  <si>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</si>
  <si>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</si>
  <si>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</si>
  <si>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</si>
  <si>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</si>
  <si>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</si>
  <si>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</si>
  <si>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</si>
  <si>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</si>
  <si>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</si>
  <si>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</si>
  <si>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</si>
  <si>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</si>
  <si>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</si>
  <si>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</si>
  <si>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</si>
  <si>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</si>
  <si>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</si>
  <si>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</si>
  <si>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</si>
  <si>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</si>
  <si>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</si>
  <si>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</si>
  <si>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</si>
  <si>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</si>
  <si>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</si>
  <si>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</si>
  <si>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</si>
  <si>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</si>
  <si>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</si>
  <si>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</si>
  <si>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</si>
  <si>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</si>
  <si>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</si>
  <si>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</si>
  <si>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</si>
  <si>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</si>
  <si>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</si>
  <si>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</si>
  <si>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</si>
  <si>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</si>
  <si>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</si>
  <si>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</si>
  <si>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</si>
  <si>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</si>
  <si>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</si>
  <si>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</si>
  <si>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</si>
  <si>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</si>
  <si>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</si>
  <si>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</si>
  <si>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</si>
  <si>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</si>
  <si>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</si>
  <si>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</si>
  <si>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</si>
  <si>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</si>
  <si>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</si>
  <si>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</si>
  <si>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</si>
  <si>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</si>
  <si>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</si>
  <si>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</si>
  <si>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</si>
  <si>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</si>
  <si>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</si>
  <si>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</si>
  <si>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</si>
  <si>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</si>
  <si>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</si>
  <si>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</si>
  <si>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</si>
  <si>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</si>
  <si>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</si>
  <si>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</si>
  <si>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</si>
  <si>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</si>
  <si>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</si>
  <si>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</si>
  <si>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</si>
  <si>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</si>
  <si>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</si>
  <si>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</si>
  <si>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</si>
  <si>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</si>
  <si>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</si>
  <si>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</si>
  <si>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</si>
  <si>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</si>
  <si>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</si>
  <si>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</si>
  <si>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</si>
  <si>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</si>
  <si>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</si>
  <si>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</si>
  <si>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</si>
  <si>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</si>
  <si>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</si>
  <si>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</si>
  <si>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</si>
  <si>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</si>
  <si>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</si>
  <si>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</si>
  <si>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</si>
  <si>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</si>
  <si>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</si>
  <si>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</si>
  <si>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</si>
  <si>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</si>
  <si>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</si>
  <si>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</si>
  <si>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</si>
  <si>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</si>
  <si>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</si>
  <si>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</si>
  <si>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</si>
  <si>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</si>
  <si>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</si>
  <si>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</si>
  <si>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</si>
  <si>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</si>
  <si>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</si>
  <si>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</si>
  <si>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</si>
  <si>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</si>
  <si>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</si>
  <si>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</si>
  <si>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</si>
  <si>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</si>
  <si>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</si>
  <si>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</si>
  <si>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</si>
  <si>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</si>
  <si>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</si>
  <si>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</si>
  <si>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</si>
  <si>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</si>
  <si>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</si>
  <si>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</si>
  <si>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</si>
  <si>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</si>
  <si>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</si>
  <si>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</si>
  <si>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</si>
  <si>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</si>
  <si>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</si>
  <si>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</si>
  <si>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</si>
  <si>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</si>
  <si>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</si>
  <si>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</si>
  <si>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</si>
  <si>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</si>
  <si>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</si>
  <si>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</si>
  <si>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</si>
  <si>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</si>
  <si>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</si>
  <si>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</si>
  <si>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</si>
  <si>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</si>
  <si>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</si>
  <si>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</si>
  <si>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</si>
  <si>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</si>
  <si>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</si>
  <si>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</si>
  <si>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</si>
  <si>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</si>
  <si>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</si>
  <si>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</si>
  <si>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</si>
  <si>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</si>
  <si>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</si>
  <si>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</si>
  <si>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</si>
  <si>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</si>
  <si>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</si>
  <si>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</si>
  <si>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</si>
  <si>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</si>
  <si>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</si>
  <si>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</si>
  <si>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</si>
  <si>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</si>
  <si>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</si>
  <si>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</si>
  <si>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</si>
  <si>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</si>
  <si>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</si>
  <si>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</si>
  <si>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</si>
  <si>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</si>
  <si>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</si>
  <si>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</si>
  <si>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</si>
  <si>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</si>
  <si>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</si>
  <si>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</si>
  <si>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</si>
  <si>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</si>
  <si>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</si>
  <si>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</si>
  <si>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</si>
  <si>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</si>
  <si>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</si>
  <si>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</si>
  <si>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</si>
  <si>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</si>
  <si>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</si>
  <si>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</si>
  <si>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</si>
  <si>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</si>
  <si>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</si>
  <si>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</si>
  <si>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</si>
  <si>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</si>
  <si>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</si>
  <si>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</si>
  <si>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</si>
  <si>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</si>
  <si>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</si>
  <si>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</si>
  <si>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</si>
  <si>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</si>
  <si>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</si>
  <si>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</si>
  <si>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</si>
  <si>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</si>
  <si>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</si>
  <si>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</si>
  <si>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</si>
  <si>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</si>
  <si>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</si>
  <si>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</si>
  <si>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</si>
  <si>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</si>
  <si>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</si>
  <si>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</si>
  <si>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</si>
  <si>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</si>
  <si>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</si>
  <si>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</si>
  <si>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</si>
  <si>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</si>
  <si>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</si>
  <si>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</si>
  <si>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</si>
  <si>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</si>
  <si>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</si>
  <si>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</si>
  <si>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</si>
  <si>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</si>
  <si>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</si>
  <si>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</si>
  <si>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</si>
  <si>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</si>
  <si>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</si>
  <si>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</si>
  <si>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</si>
  <si>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</si>
  <si>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</si>
  <si>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</si>
  <si>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</si>
  <si>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</si>
  <si>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</si>
  <si>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</si>
  <si>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</si>
  <si>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</si>
  <si>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</si>
  <si>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</si>
  <si>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</si>
  <si>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</si>
  <si>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</si>
  <si>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</si>
  <si>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</si>
  <si>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</si>
  <si>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</si>
  <si>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</si>
  <si>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</si>
  <si>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</si>
  <si>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</si>
  <si>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</si>
  <si>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</si>
  <si>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</si>
  <si>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</si>
  <si>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</si>
  <si>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</si>
  <si>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</si>
  <si>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</si>
  <si>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</si>
  <si>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</si>
  <si>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</si>
  <si>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</si>
  <si>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</si>
  <si>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</si>
  <si>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</si>
  <si>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</si>
  <si>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</si>
  <si>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</si>
  <si>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</si>
  <si>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</si>
  <si>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</si>
  <si>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</si>
  <si>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</si>
  <si>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</si>
  <si>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</si>
  <si>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</si>
  <si>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</si>
  <si>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</si>
  <si>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</si>
  <si>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</si>
  <si>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</si>
  <si>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</si>
  <si>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</si>
  <si>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</si>
  <si>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</si>
  <si>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</si>
  <si>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</si>
  <si>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</si>
  <si>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</si>
  <si>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</si>
  <si>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</si>
  <si>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</si>
  <si>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</si>
  <si>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</si>
  <si>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</si>
  <si>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</si>
  <si>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</si>
  <si>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</si>
  <si>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</si>
  <si>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</si>
  <si>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</si>
  <si>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</si>
  <si>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</si>
  <si>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</si>
  <si>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</si>
  <si>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</si>
  <si>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</si>
  <si>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</si>
  <si>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</si>
  <si>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</si>
  <si>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</si>
  <si>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</si>
  <si>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</si>
  <si>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</si>
  <si>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</si>
  <si>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</si>
  <si>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</si>
  <si>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</si>
  <si>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</si>
  <si>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</si>
  <si>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</si>
  <si>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</si>
  <si>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</si>
  <si>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</si>
  <si>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</si>
  <si>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</si>
  <si>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</si>
  <si>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</si>
  <si>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</si>
  <si>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</si>
  <si>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</si>
  <si>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</si>
  <si>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</si>
  <si>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</si>
  <si>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</si>
  <si>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</si>
  <si>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</si>
  <si>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</si>
  <si>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</si>
  <si>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</si>
  <si>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</si>
  <si>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</si>
  <si>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</si>
  <si>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</si>
  <si>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</si>
  <si>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</si>
  <si>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</si>
  <si>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</si>
  <si>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</si>
  <si>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</si>
  <si>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</si>
  <si>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</si>
  <si>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</si>
  <si>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</si>
  <si>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</si>
  <si>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</si>
  <si>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</si>
  <si>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</si>
  <si>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</si>
  <si>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</si>
  <si>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</si>
  <si>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</si>
  <si>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</si>
  <si>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</si>
  <si>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</si>
  <si>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</si>
  <si>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</si>
  <si>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</si>
  <si>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</si>
  <si>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</si>
  <si>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</si>
  <si>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</si>
  <si>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</si>
  <si>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</si>
  <si>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</si>
  <si>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</si>
  <si>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</si>
  <si>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</si>
  <si>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</si>
  <si>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</si>
  <si>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</si>
  <si>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</si>
  <si>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</si>
  <si>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</si>
  <si>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</si>
  <si>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</si>
  <si>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</si>
  <si>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</si>
  <si>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</si>
  <si>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</si>
  <si>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</si>
  <si>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</si>
  <si>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</si>
  <si>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</si>
  <si>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</si>
  <si>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</si>
  <si>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</si>
  <si>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</si>
  <si>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</si>
  <si>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</si>
  <si>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</si>
  <si>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</si>
  <si>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</si>
  <si>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</si>
  <si>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</si>
  <si>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</si>
  <si>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</si>
  <si>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</si>
  <si>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</si>
  <si>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</si>
  <si>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</si>
  <si>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</si>
  <si>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</si>
  <si>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</si>
  <si>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</si>
  <si>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</si>
  <si>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</si>
  <si>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</si>
  <si>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</si>
  <si>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</si>
  <si>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</si>
  <si>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</si>
  <si>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</si>
  <si>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</si>
  <si>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</si>
  <si>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</si>
  <si>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</si>
  <si>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</si>
  <si>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</si>
  <si>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</si>
  <si>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</si>
  <si>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</si>
  <si>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</si>
  <si>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</si>
  <si>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</si>
  <si>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</si>
  <si>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</si>
  <si>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</si>
  <si>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</si>
  <si>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</si>
  <si>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</si>
  <si>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</si>
  <si>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</si>
  <si>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</si>
  <si>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</si>
  <si>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</si>
  <si>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</si>
  <si>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</si>
  <si>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</si>
  <si>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</si>
  <si>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</si>
  <si>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</si>
  <si>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</si>
  <si>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</si>
  <si>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</si>
  <si>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</si>
  <si>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</si>
  <si>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</si>
  <si>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</si>
  <si>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</si>
  <si>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</si>
  <si>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</si>
  <si>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</si>
  <si>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</si>
  <si>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</si>
  <si>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</si>
  <si>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</si>
  <si>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</si>
  <si>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</si>
  <si>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</si>
  <si>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</si>
  <si>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</si>
  <si>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</si>
  <si>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</si>
  <si>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</si>
  <si>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</si>
  <si>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</si>
  <si>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</si>
  <si>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</si>
  <si>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</si>
  <si>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</si>
  <si>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</si>
  <si>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</si>
  <si>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</si>
  <si>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</si>
  <si>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</si>
  <si>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</si>
  <si>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</si>
  <si>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</si>
  <si>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</si>
  <si>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</si>
  <si>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</si>
  <si>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</si>
  <si>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</si>
  <si>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</si>
  <si>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</si>
  <si>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</si>
  <si>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</si>
  <si>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</si>
  <si>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</si>
  <si>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</si>
  <si>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</si>
  <si>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</si>
  <si>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</si>
  <si>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</si>
  <si>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</si>
  <si>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</si>
  <si>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</si>
  <si>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</si>
  <si>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</si>
  <si>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</si>
  <si>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</si>
  <si>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</si>
  <si>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</si>
  <si>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</si>
  <si>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</si>
  <si>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</si>
  <si>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</si>
  <si>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</si>
  <si>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</si>
  <si>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</si>
  <si>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</si>
  <si>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</si>
  <si>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</si>
  <si>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</si>
  <si>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</si>
  <si>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</si>
  <si>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</si>
  <si>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</si>
  <si>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</si>
  <si>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</si>
  <si>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</si>
  <si>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</si>
  <si>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</si>
  <si>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</si>
  <si>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</si>
  <si>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</si>
  <si>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</si>
  <si>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</si>
  <si>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</si>
  <si>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</si>
  <si>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</si>
  <si>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</si>
  <si>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</si>
  <si>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</si>
  <si>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</si>
  <si>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</si>
  <si>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</si>
  <si>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</si>
  <si>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</si>
  <si>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</si>
  <si>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</si>
  <si>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</si>
  <si>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</si>
  <si>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</si>
  <si>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</si>
  <si>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</si>
  <si>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</si>
  <si>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</si>
  <si>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</si>
  <si>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</si>
  <si>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</si>
  <si>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</si>
  <si>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</si>
  <si>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</si>
  <si>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</si>
  <si>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</si>
  <si>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</si>
  <si>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</si>
  <si>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</si>
  <si>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</si>
  <si>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</si>
  <si>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</si>
  <si>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</si>
  <si>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</si>
  <si>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</si>
  <si>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</si>
  <si>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</si>
  <si>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</si>
  <si>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</si>
  <si>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</si>
  <si>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</si>
  <si>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</si>
  <si>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</si>
  <si>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</si>
  <si>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</si>
  <si>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</si>
  <si>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</si>
  <si>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</si>
  <si>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</si>
  <si>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</si>
  <si>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</si>
  <si>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</si>
  <si>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</si>
  <si>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</si>
  <si>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</si>
  <si>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</si>
  <si>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</si>
  <si>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</si>
  <si>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</si>
  <si>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</si>
  <si>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</si>
  <si>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</si>
  <si>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</si>
  <si>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</si>
  <si>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</si>
  <si>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</si>
  <si>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</si>
  <si>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</si>
  <si>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</si>
  <si>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</si>
  <si>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</si>
  <si>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</si>
  <si>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</si>
  <si>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</si>
  <si>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</si>
  <si>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</si>
  <si>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</si>
  <si>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</si>
  <si>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</si>
  <si>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</si>
  <si>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</si>
  <si>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</si>
  <si>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</si>
  <si>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</si>
  <si>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</si>
  <si>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</si>
  <si>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</si>
  <si>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</si>
  <si>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</si>
  <si>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</si>
  <si>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</si>
  <si>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</si>
  <si>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</si>
  <si>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</si>
  <si>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</si>
  <si>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</si>
  <si>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</si>
  <si>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</si>
  <si>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</si>
  <si>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</si>
  <si>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</si>
  <si>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</si>
  <si>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</si>
  <si>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</si>
  <si>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</si>
  <si>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</si>
  <si>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</si>
  <si>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</si>
  <si>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</si>
  <si>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</si>
  <si>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</si>
  <si>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</si>
  <si>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</si>
  <si>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</si>
  <si>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</si>
  <si>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</si>
  <si>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</si>
  <si>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</si>
  <si>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</si>
  <si>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</si>
  <si>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</si>
  <si>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</si>
  <si>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</si>
  <si>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</si>
  <si>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</si>
  <si>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</si>
  <si>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</si>
  <si>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</si>
  <si>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</si>
  <si>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</si>
  <si>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</si>
  <si>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</si>
  <si>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</si>
  <si>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</si>
  <si>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</si>
  <si>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</si>
  <si>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</si>
  <si>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</si>
  <si>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</si>
  <si>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</si>
  <si>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</si>
  <si>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</si>
  <si>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</si>
  <si>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</si>
  <si>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</si>
  <si>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</si>
  <si>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</si>
  <si>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</si>
  <si>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</si>
  <si>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</si>
  <si>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</si>
  <si>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</si>
  <si>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</si>
  <si>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</si>
  <si>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</si>
  <si>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</si>
  <si>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</si>
  <si>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</si>
  <si>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</si>
  <si>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</si>
  <si>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</si>
  <si>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</si>
  <si>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</si>
  <si>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</si>
  <si>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</si>
  <si>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</si>
  <si>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</si>
  <si>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</si>
  <si>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</si>
  <si>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</si>
  <si>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</si>
  <si>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</si>
  <si>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</si>
  <si>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</si>
  <si>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</si>
  <si>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</si>
  <si>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</si>
  <si>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</si>
  <si>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</si>
  <si>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</si>
  <si>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</si>
  <si>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</si>
  <si>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</si>
  <si>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</si>
  <si>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</si>
  <si>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</si>
  <si>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</si>
  <si>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</si>
  <si>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</si>
  <si>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</si>
  <si>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</si>
  <si>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</si>
  <si>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</si>
  <si>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</si>
  <si>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</si>
  <si>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</si>
  <si>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</si>
  <si>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</si>
  <si>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</si>
  <si>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</si>
  <si>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</si>
  <si>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</si>
  <si>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</si>
  <si>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</si>
  <si>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</si>
  <si>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</si>
  <si>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</si>
  <si>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</si>
  <si>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</si>
  <si>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</si>
  <si>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</si>
  <si>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</si>
  <si>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</si>
  <si>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</si>
  <si>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</si>
  <si>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</si>
  <si>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</si>
  <si>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</si>
  <si>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</si>
  <si>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</si>
  <si>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</si>
  <si>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</si>
  <si>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</si>
  <si>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</si>
  <si>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</si>
  <si>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</si>
  <si>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</si>
  <si>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</si>
  <si>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</si>
  <si>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</si>
  <si>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</si>
  <si>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</si>
  <si>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</si>
  <si>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</si>
  <si>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</si>
  <si>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</si>
  <si>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</si>
  <si>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</si>
  <si>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</si>
  <si>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</si>
  <si>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</si>
  <si>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</si>
  <si>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</si>
  <si>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</si>
  <si>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</si>
  <si>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</si>
  <si>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</si>
  <si>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</si>
  <si>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</si>
  <si>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</si>
  <si>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</si>
  <si>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</si>
  <si>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</si>
  <si>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</si>
  <si>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</si>
  <si>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</si>
  <si>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</si>
  <si>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</si>
  <si>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</si>
  <si>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</si>
  <si>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</si>
  <si>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</si>
  <si>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</si>
  <si>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</si>
  <si>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</si>
  <si>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</si>
  <si>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</si>
  <si>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</si>
  <si>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</si>
  <si>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</si>
  <si>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</si>
  <si>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</si>
  <si>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</si>
  <si>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</si>
  <si>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</si>
  <si>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</si>
  <si>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</si>
  <si>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</si>
  <si>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</si>
  <si>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</si>
  <si>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</si>
  <si>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</si>
  <si>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</si>
  <si>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</si>
  <si>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</si>
  <si>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</si>
  <si>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</si>
  <si>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</si>
  <si>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</si>
  <si>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</si>
  <si>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</si>
  <si>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</si>
  <si>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</si>
  <si>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</si>
  <si>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</si>
  <si>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</si>
  <si>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</si>
  <si>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</si>
  <si>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</si>
  <si>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</si>
  <si>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</si>
  <si>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</si>
  <si>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</si>
  <si>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</si>
  <si>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</si>
  <si>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</si>
  <si>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</si>
  <si>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</si>
  <si>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</si>
  <si>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</si>
  <si>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</si>
  <si>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</si>
  <si>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</si>
  <si>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</si>
  <si>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</si>
  <si>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</si>
  <si>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</si>
  <si>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</si>
  <si>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</si>
  <si>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</si>
  <si>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</si>
  <si>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</si>
  <si>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</si>
  <si>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</si>
  <si>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</si>
  <si>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</si>
  <si>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</si>
  <si>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</si>
  <si>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</si>
  <si>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</si>
  <si>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</si>
  <si>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</si>
  <si>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</si>
  <si>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</si>
  <si>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</si>
  <si>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</si>
  <si>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</si>
  <si>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</si>
  <si>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</si>
  <si>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</si>
  <si>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</si>
  <si>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</si>
  <si>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</si>
  <si>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</si>
  <si>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</si>
  <si>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</si>
  <si>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</si>
  <si>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</si>
  <si>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</si>
  <si>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</si>
  <si>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</si>
  <si>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</si>
  <si>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</si>
  <si>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</si>
  <si>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</si>
  <si>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</si>
  <si>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</si>
  <si>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</si>
  <si>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</si>
  <si>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</si>
  <si>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</si>
  <si>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</si>
  <si>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</si>
  <si>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</si>
  <si>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</si>
  <si>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</si>
  <si>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</si>
  <si>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</si>
  <si>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</si>
  <si>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</si>
  <si>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</si>
  <si>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</si>
  <si>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</si>
  <si>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</si>
  <si>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</si>
  <si>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</si>
  <si>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</si>
  <si>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</si>
  <si>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</si>
  <si>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</si>
  <si>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</si>
  <si>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</si>
  <si>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</si>
  <si>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</si>
  <si>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</si>
  <si>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</si>
  <si>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</si>
  <si>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</si>
  <si>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</si>
  <si>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</si>
  <si>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</si>
  <si>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</si>
  <si>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</si>
  <si>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</si>
  <si>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</si>
  <si>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</si>
  <si>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</si>
  <si>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</si>
  <si>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</si>
  <si>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</si>
  <si>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</si>
  <si>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</si>
  <si>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</si>
  <si>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</si>
  <si>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</si>
  <si>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</si>
  <si>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</si>
  <si>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</si>
  <si>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</si>
  <si>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</si>
  <si>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</si>
  <si>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</si>
  <si>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</si>
  <si>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</si>
  <si>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</si>
  <si>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</si>
  <si>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</si>
  <si>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</si>
  <si>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</si>
  <si>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</si>
  <si>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</si>
  <si>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</si>
  <si>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</si>
  <si>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</si>
  <si>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</si>
  <si>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</si>
  <si>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</si>
  <si>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</si>
  <si>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</si>
  <si>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</si>
  <si>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</si>
  <si>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</si>
  <si>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</si>
  <si>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</si>
  <si>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</si>
  <si>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</si>
  <si>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</si>
  <si>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</si>
  <si>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</si>
  <si>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</si>
  <si>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</si>
  <si>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</si>
  <si>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</si>
  <si>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</si>
  <si>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</si>
  <si>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</si>
  <si>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</si>
  <si>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</si>
  <si>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</si>
  <si>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</si>
  <si>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</si>
  <si>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</si>
  <si>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</si>
  <si>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</si>
  <si>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</si>
  <si>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</si>
  <si>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</si>
  <si>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</si>
  <si>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</si>
  <si>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</si>
  <si>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</si>
  <si>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</si>
  <si>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</si>
  <si>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</si>
  <si>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</si>
  <si>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</si>
  <si>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</si>
  <si>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</si>
  <si>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</si>
  <si>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</si>
  <si>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</si>
  <si>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</si>
  <si>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</si>
  <si>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</si>
  <si>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</si>
  <si>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</si>
  <si>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</si>
  <si>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</si>
  <si>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</si>
  <si>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</si>
  <si>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</si>
  <si>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</si>
  <si>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</si>
  <si>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</si>
  <si>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</si>
  <si>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</si>
  <si>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</si>
  <si>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</si>
  <si>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</si>
  <si>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</si>
  <si>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</si>
  <si>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</si>
  <si>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</si>
  <si>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</si>
  <si>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</si>
  <si>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</si>
  <si>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</si>
  <si>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</si>
  <si>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</si>
  <si>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</si>
  <si>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</si>
  <si>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</si>
  <si>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</si>
  <si>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</si>
  <si>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</si>
  <si>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</si>
  <si>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</si>
  <si>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</si>
  <si>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</si>
  <si>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</si>
  <si>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</si>
  <si>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</si>
  <si>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</si>
  <si>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</si>
  <si>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</si>
  <si>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</si>
  <si>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</si>
  <si>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</si>
  <si>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</si>
  <si>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</si>
  <si>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</si>
  <si>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</si>
  <si>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</si>
  <si>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</si>
  <si>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</si>
  <si>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</si>
  <si>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</si>
  <si>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</si>
  <si>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</si>
  <si>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</si>
  <si>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</si>
  <si>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</si>
  <si>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</si>
  <si>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</si>
  <si>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</si>
  <si>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</si>
  <si>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</si>
  <si>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</si>
  <si>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</si>
  <si>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</si>
  <si>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</si>
  <si>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</si>
  <si>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</si>
  <si>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</si>
  <si>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</si>
  <si>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</si>
  <si>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</si>
  <si>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</si>
  <si>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</si>
  <si>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</si>
  <si>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</si>
  <si>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</si>
  <si>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</si>
  <si>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</si>
  <si>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</si>
  <si>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</si>
  <si>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</si>
  <si>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</si>
  <si>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</si>
  <si>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</si>
  <si>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</si>
  <si>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</si>
  <si>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</si>
  <si>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</si>
  <si>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</si>
  <si>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</si>
  <si>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</si>
  <si>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</si>
  <si>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</si>
  <si>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</si>
  <si>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</si>
  <si>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</si>
  <si>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</si>
  <si>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</si>
  <si>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</si>
  <si>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</si>
  <si>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</si>
  <si>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</si>
  <si>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</si>
  <si>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</si>
  <si>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</si>
  <si>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</si>
  <si>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</si>
  <si>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</si>
  <si>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</si>
  <si>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</si>
  <si>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</si>
  <si>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</si>
  <si>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</si>
  <si>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</si>
  <si>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</si>
  <si>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</si>
  <si>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</si>
  <si>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</si>
  <si>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</si>
  <si>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</si>
  <si>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</si>
  <si>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</si>
  <si>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</si>
  <si>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</si>
  <si>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</si>
  <si>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</si>
  <si>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</si>
  <si>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</si>
  <si>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</si>
  <si>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</si>
  <si>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</si>
  <si>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</si>
  <si>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</si>
  <si>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</si>
  <si>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</si>
  <si>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</si>
  <si>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</si>
  <si>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</si>
  <si>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</si>
  <si>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</si>
  <si>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</si>
  <si>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</si>
  <si>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</si>
  <si>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</si>
  <si>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</si>
  <si>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</si>
  <si>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</si>
  <si>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</si>
  <si>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</si>
  <si>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</si>
  <si>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</si>
  <si>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</si>
  <si>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</si>
  <si>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</si>
  <si>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</si>
  <si>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</si>
  <si>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</si>
  <si>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</si>
  <si>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</si>
  <si>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</si>
  <si>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</si>
  <si>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</si>
  <si>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</si>
  <si>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</si>
  <si>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</si>
  <si>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</si>
  <si>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</si>
  <si>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</si>
  <si>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</si>
  <si>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</si>
  <si>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</si>
  <si>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</si>
  <si>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</si>
  <si>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</si>
  <si>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</si>
  <si>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</si>
  <si>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</si>
  <si>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</si>
  <si>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</si>
  <si>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</si>
  <si>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</si>
  <si>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</si>
  <si>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</si>
  <si>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</si>
  <si>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</si>
  <si>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</si>
  <si>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</si>
  <si>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</si>
  <si>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</si>
  <si>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</si>
  <si>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</si>
  <si>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</si>
  <si>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</si>
  <si>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</si>
  <si>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</si>
  <si>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</si>
  <si>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</si>
  <si>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</si>
  <si>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</si>
  <si>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</si>
  <si>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</si>
  <si>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</si>
  <si>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</si>
  <si>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</si>
  <si>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</si>
  <si>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</si>
  <si>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</si>
  <si>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</si>
  <si>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</si>
  <si>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</si>
  <si>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</si>
  <si>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</si>
  <si>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</si>
  <si>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</si>
  <si>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</si>
  <si>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</si>
  <si>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</si>
  <si>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</si>
  <si>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</si>
  <si>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</si>
  <si>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</si>
  <si>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</si>
  <si>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</si>
  <si>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</si>
  <si>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</si>
  <si>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</si>
  <si>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</si>
  <si>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</si>
  <si>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</si>
  <si>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</si>
  <si>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</si>
  <si>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</si>
  <si>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</si>
  <si>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</si>
  <si>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</si>
  <si>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</si>
  <si>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</si>
  <si>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</si>
  <si>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</si>
  <si>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</si>
  <si>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</si>
  <si>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</si>
  <si>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</si>
  <si>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</si>
  <si>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</si>
  <si>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</si>
  <si>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</si>
  <si>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</si>
  <si>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</si>
  <si>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</si>
  <si>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</si>
  <si>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</si>
  <si>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</si>
  <si>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</si>
  <si>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</si>
  <si>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</si>
  <si>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</si>
  <si>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</si>
  <si>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</si>
  <si>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</si>
  <si>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</si>
  <si>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</si>
  <si>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</si>
  <si>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</si>
  <si>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</si>
  <si>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</si>
  <si>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</si>
  <si>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</si>
  <si>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</si>
  <si>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</si>
  <si>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</si>
  <si>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</si>
  <si>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</si>
  <si>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</si>
  <si>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</si>
  <si>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</si>
  <si>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</si>
  <si>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</si>
  <si>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</si>
  <si>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</si>
  <si>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</si>
  <si>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</si>
  <si>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</si>
  <si>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</si>
  <si>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</si>
  <si>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</si>
  <si>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</si>
  <si>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</si>
  <si>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</si>
  <si>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</si>
  <si>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</si>
  <si>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</si>
  <si>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</si>
  <si>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</si>
  <si>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</si>
  <si>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</si>
  <si>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</si>
  <si>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</si>
  <si>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</si>
  <si>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</si>
  <si>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</si>
  <si>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</si>
  <si>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</si>
  <si>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</si>
  <si>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</si>
  <si>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</si>
  <si>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</si>
  <si>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</si>
  <si>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</si>
  <si>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</si>
  <si>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</si>
  <si>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</si>
  <si>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</si>
  <si>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</si>
  <si>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</si>
  <si>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</si>
  <si>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</si>
  <si>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</si>
  <si>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</si>
  <si>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</si>
  <si>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</si>
  <si>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</si>
  <si>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</si>
  <si>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</si>
  <si>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</si>
  <si>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</si>
  <si>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</si>
  <si>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</si>
  <si>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</si>
  <si>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</si>
  <si>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</si>
  <si>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</si>
  <si>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</si>
  <si>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</si>
  <si>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</si>
  <si>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</si>
  <si>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</si>
  <si>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</si>
  <si>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</si>
  <si>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</si>
  <si>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</si>
  <si>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</si>
  <si>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</si>
  <si>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</si>
  <si>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</si>
  <si>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</si>
  <si>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</si>
  <si>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</si>
  <si>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</si>
  <si>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</si>
  <si>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</si>
  <si>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</si>
  <si>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</si>
  <si>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</si>
  <si>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</si>
  <si>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</si>
  <si>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</si>
  <si>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</si>
  <si>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</si>
  <si>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</si>
  <si>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</si>
  <si>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</si>
  <si>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</si>
  <si>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</si>
  <si>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</si>
  <si>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</si>
  <si>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</si>
  <si>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</si>
  <si>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</si>
  <si>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</si>
  <si>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</si>
  <si>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</si>
  <si>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</si>
  <si>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</si>
  <si>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</si>
  <si>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</si>
  <si>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</si>
  <si>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</si>
  <si>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</si>
  <si>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</si>
  <si>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</si>
  <si>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</si>
  <si>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</si>
  <si>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</si>
  <si>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</si>
  <si>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</si>
  <si>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</si>
  <si>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</si>
  <si>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</si>
  <si>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</si>
  <si>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</si>
  <si>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</si>
  <si>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</si>
  <si>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</si>
  <si>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</si>
  <si>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</si>
  <si>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</si>
  <si>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</si>
  <si>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</si>
  <si>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</si>
  <si>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</si>
  <si>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</si>
  <si>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</si>
  <si>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</si>
  <si>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</si>
  <si>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</si>
  <si>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</si>
  <si>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</si>
  <si>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</si>
  <si>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</si>
  <si>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</si>
  <si>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</si>
  <si>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</si>
  <si>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</si>
  <si>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</si>
  <si>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</si>
  <si>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</si>
  <si>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</si>
  <si>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</si>
  <si>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</si>
  <si>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</si>
  <si>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</si>
  <si>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</si>
  <si>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</si>
  <si>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</si>
  <si>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</si>
  <si>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</si>
  <si>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</si>
  <si>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</si>
  <si>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</si>
  <si>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</si>
  <si>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</si>
  <si>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</si>
  <si>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</si>
  <si>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</si>
  <si>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</si>
  <si>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</si>
  <si>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</si>
  <si>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</si>
  <si>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</si>
  <si>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</si>
  <si>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</si>
  <si>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</si>
  <si>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</si>
  <si>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</si>
  <si>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</si>
  <si>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</si>
  <si>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</si>
  <si>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</si>
  <si>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</si>
  <si>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</si>
  <si>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</si>
  <si>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</si>
  <si>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</si>
  <si>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</si>
  <si>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</si>
  <si>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</si>
  <si>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</si>
  <si>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</si>
  <si>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</si>
  <si>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</si>
  <si>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</si>
  <si>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</si>
  <si>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</si>
  <si>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</si>
  <si>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</si>
  <si>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</si>
  <si>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</si>
  <si>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</si>
  <si>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</si>
  <si>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</si>
  <si>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</si>
  <si>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</si>
  <si>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</si>
  <si>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</si>
  <si>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</si>
  <si>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</si>
  <si>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</si>
  <si>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</si>
  <si>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</si>
  <si>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</si>
  <si>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</si>
  <si>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</si>
  <si>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</si>
  <si>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</si>
  <si>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</si>
  <si>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</si>
  <si>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</si>
  <si>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</si>
  <si>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</si>
  <si>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</si>
  <si>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</si>
  <si>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</si>
  <si>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</si>
  <si>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</si>
  <si>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</si>
  <si>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</si>
  <si>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</si>
  <si>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</si>
  <si>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</si>
  <si>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</si>
  <si>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</si>
  <si>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</si>
  <si>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</si>
  <si>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</si>
  <si>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</si>
  <si>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</si>
  <si>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</si>
  <si>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</si>
  <si>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</si>
  <si>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</si>
  <si>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</si>
  <si>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</si>
  <si>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</si>
  <si>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</si>
  <si>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</si>
  <si>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</si>
  <si>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</si>
  <si>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</si>
  <si>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</si>
  <si>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</si>
  <si>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</si>
  <si>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</si>
  <si>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</si>
  <si>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</si>
  <si>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</si>
  <si>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</si>
  <si>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</si>
  <si>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</si>
  <si>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</si>
  <si>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</si>
  <si>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</si>
  <si>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</si>
  <si>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</si>
  <si>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</si>
  <si>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</si>
  <si>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</si>
  <si>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</si>
  <si>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</si>
  <si>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</si>
  <si>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</si>
  <si>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</si>
  <si>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</si>
  <si>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</si>
  <si>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</si>
  <si>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</si>
  <si>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</si>
  <si>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</si>
  <si>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</si>
  <si>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</si>
  <si>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</si>
  <si>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</si>
  <si>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</si>
  <si>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</si>
  <si>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</si>
  <si>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</si>
  <si>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</si>
  <si>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</si>
  <si>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</si>
  <si>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</si>
  <si>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</si>
  <si>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</si>
  <si>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</si>
  <si>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</si>
  <si>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</si>
  <si>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</si>
  <si>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</si>
  <si>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</si>
  <si>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</si>
  <si>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</si>
  <si>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</si>
  <si>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</si>
  <si>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</si>
  <si>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</si>
  <si>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</si>
  <si>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</si>
  <si>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</si>
  <si>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</si>
  <si>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</si>
  <si>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</si>
  <si>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</si>
  <si>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</si>
  <si>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</si>
  <si>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</si>
  <si>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</si>
  <si>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</si>
  <si>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</si>
  <si>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</si>
  <si>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</si>
  <si>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</si>
  <si>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</si>
  <si>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</si>
  <si>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</si>
  <si>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</si>
  <si>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</si>
  <si>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</si>
  <si>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</si>
  <si>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</si>
  <si>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</si>
  <si>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</si>
  <si>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</si>
  <si>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</si>
  <si>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</si>
  <si>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</si>
  <si>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</si>
  <si>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</si>
  <si>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</si>
  <si>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</si>
  <si>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</si>
  <si>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</si>
  <si>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</si>
  <si>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</si>
  <si>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</si>
  <si>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</si>
  <si>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</si>
  <si>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</si>
  <si>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</si>
  <si>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</si>
  <si>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</si>
  <si>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</si>
  <si>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</si>
  <si>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</si>
  <si>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</si>
  <si>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</si>
  <si>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</si>
  <si>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</si>
  <si>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</si>
  <si>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</si>
  <si>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</si>
  <si>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</si>
  <si>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</si>
  <si>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</si>
  <si>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</si>
  <si>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</si>
  <si>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</si>
  <si>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</si>
  <si>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</si>
  <si>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</si>
  <si>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</si>
  <si>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</si>
  <si>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</si>
  <si>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</si>
  <si>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</si>
  <si>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</si>
  <si>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</si>
  <si>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</si>
  <si>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</si>
  <si>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</si>
  <si>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</si>
  <si>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</si>
  <si>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</si>
  <si>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</si>
  <si>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</si>
  <si>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</si>
  <si>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</si>
  <si>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</si>
  <si>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</si>
  <si>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</si>
  <si>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</si>
  <si>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</si>
  <si>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</si>
  <si>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</si>
  <si>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</si>
  <si>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</si>
  <si>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</si>
  <si>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</si>
  <si>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</si>
  <si>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</si>
  <si>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</si>
  <si>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</si>
  <si>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</si>
  <si>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</si>
  <si>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</si>
  <si>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</si>
  <si>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</si>
  <si>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</si>
  <si>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</si>
  <si>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</si>
  <si>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</si>
  <si>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</si>
  <si>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</si>
  <si>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</si>
  <si>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</si>
  <si>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</si>
  <si>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</si>
  <si>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</si>
  <si>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</si>
  <si>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</si>
  <si>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</si>
  <si>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</si>
  <si>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</si>
  <si>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</si>
  <si>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</si>
  <si>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</si>
  <si>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</si>
  <si>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</si>
  <si>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</si>
  <si>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</si>
  <si>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</si>
  <si>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</si>
  <si>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</si>
  <si>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</si>
  <si>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</si>
  <si>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</si>
  <si>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</si>
  <si>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</si>
  <si>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</si>
  <si>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</si>
  <si>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</si>
  <si>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</si>
  <si>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</si>
  <si>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</si>
  <si>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</si>
  <si>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</si>
  <si>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</si>
  <si>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</si>
  <si>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</si>
  <si>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</si>
  <si>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</si>
  <si>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</si>
  <si>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</si>
  <si>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</si>
  <si>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</si>
  <si>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</si>
  <si>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</si>
  <si>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</si>
  <si>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</si>
  <si>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</si>
  <si>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</si>
  <si>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</si>
  <si>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</si>
  <si>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</si>
  <si>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</si>
  <si>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</si>
  <si>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</si>
  <si>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</si>
  <si>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</si>
  <si>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</si>
  <si>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</si>
  <si>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</si>
  <si>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</si>
  <si>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</si>
  <si>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</si>
  <si>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</si>
  <si>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</si>
  <si>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</si>
  <si>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</si>
  <si>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</si>
  <si>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</si>
  <si>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</si>
  <si>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</si>
  <si>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</si>
  <si>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</si>
  <si>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</si>
  <si>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</si>
  <si>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</si>
  <si>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</si>
  <si>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</si>
  <si>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</si>
  <si>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</si>
  <si>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</si>
  <si>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</si>
  <si>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</si>
  <si>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</si>
  <si>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</si>
  <si>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</si>
  <si>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</si>
  <si>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</si>
  <si>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</si>
  <si>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</si>
  <si>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</si>
  <si>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</si>
  <si>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</si>
  <si>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</si>
  <si>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</si>
  <si>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</si>
  <si>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</si>
  <si>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</si>
  <si>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</si>
  <si>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</si>
  <si>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</si>
  <si>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</si>
  <si>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</si>
  <si>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</si>
  <si>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</si>
  <si>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</si>
  <si>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</si>
  <si>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</si>
  <si>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</si>
  <si>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</si>
  <si>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</si>
  <si>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</si>
  <si>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</si>
  <si>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</si>
  <si>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</si>
  <si>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</si>
  <si>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</si>
  <si>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</si>
  <si>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</si>
  <si>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</si>
  <si>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</si>
  <si>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</si>
  <si>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</si>
  <si>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</si>
  <si>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</si>
  <si>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</si>
  <si>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</si>
  <si>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</si>
  <si>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</si>
  <si>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</si>
  <si>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</si>
  <si>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</si>
  <si>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</si>
  <si>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</si>
  <si>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</si>
  <si>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</si>
  <si>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</si>
  <si>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</si>
  <si>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</si>
  <si>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</si>
  <si>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</si>
  <si>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</si>
  <si>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</si>
  <si>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</si>
  <si>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</si>
  <si>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</si>
  <si>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</si>
  <si>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</si>
  <si>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</si>
  <si>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</si>
  <si>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</si>
  <si>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</si>
  <si>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</si>
  <si>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</si>
  <si>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</si>
  <si>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</si>
  <si>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</si>
  <si>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</si>
  <si>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</si>
  <si>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</si>
  <si>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</si>
  <si>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</si>
  <si>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</si>
  <si>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</si>
  <si>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</si>
  <si>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</si>
  <si>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</si>
  <si>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</si>
  <si>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</si>
  <si>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</si>
  <si>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</si>
  <si>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</si>
  <si>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</si>
  <si>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</si>
  <si>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</si>
  <si>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</si>
  <si>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</si>
  <si>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</si>
  <si>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</si>
  <si>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</si>
  <si>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</si>
  <si>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</si>
  <si>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</si>
  <si>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</si>
  <si>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</si>
  <si>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</si>
  <si>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</si>
  <si>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</si>
  <si>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</si>
  <si>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</si>
  <si>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</si>
  <si>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</si>
  <si>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</si>
  <si>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</si>
  <si>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</si>
  <si>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</si>
  <si>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</si>
  <si>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</si>
  <si>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</si>
  <si>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</si>
  <si>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</si>
  <si>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</si>
  <si>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</si>
  <si>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</si>
  <si>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</si>
  <si>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</si>
  <si>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</si>
  <si>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</si>
  <si>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</si>
  <si>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</si>
  <si>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</si>
  <si>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</si>
  <si>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</si>
  <si>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</si>
  <si>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</si>
  <si>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</si>
  <si>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</si>
  <si>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</si>
  <si>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</si>
  <si>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</si>
  <si>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</si>
  <si>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</si>
  <si>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</si>
  <si>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</si>
  <si>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</si>
  <si>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</si>
  <si>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</si>
  <si>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</si>
  <si>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</si>
  <si>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</si>
  <si>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</si>
  <si>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</si>
  <si>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</si>
  <si>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</si>
  <si>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</si>
  <si>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</si>
  <si>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</si>
  <si>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</si>
  <si>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</si>
  <si>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</si>
  <si>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</si>
  <si>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</si>
  <si>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</si>
  <si>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</si>
  <si>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</si>
  <si>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</si>
  <si>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</si>
  <si>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</si>
  <si>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</si>
  <si>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</si>
  <si>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</si>
  <si>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</si>
  <si>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</si>
  <si>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</si>
  <si>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</si>
  <si>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</si>
  <si>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</si>
  <si>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</si>
  <si>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</si>
  <si>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</si>
  <si>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</si>
  <si>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</si>
  <si>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</si>
  <si>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</si>
  <si>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</si>
  <si>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</si>
  <si>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</si>
  <si>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</si>
  <si>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</si>
  <si>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</si>
  <si>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</si>
  <si>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</si>
  <si>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</si>
  <si>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</si>
  <si>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</si>
  <si>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</si>
  <si>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</si>
  <si>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</si>
  <si>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</si>
  <si>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</si>
  <si>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</si>
  <si>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</si>
  <si>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</si>
  <si>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</si>
  <si>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</si>
  <si>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</si>
  <si>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</si>
  <si>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</si>
  <si>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</si>
  <si>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</si>
  <si>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</si>
  <si>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</si>
  <si>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</si>
  <si>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</si>
  <si>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</si>
  <si>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</si>
  <si>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</si>
  <si>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</si>
  <si>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</si>
  <si>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</si>
  <si>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</si>
  <si>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</si>
  <si>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</si>
  <si>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</si>
  <si>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</si>
  <si>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</si>
  <si>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</si>
  <si>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</si>
  <si>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</si>
  <si>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</si>
  <si>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</si>
  <si>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</si>
  <si>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</si>
  <si>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</si>
  <si>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</si>
  <si>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</si>
  <si>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</si>
  <si>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</si>
  <si>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</si>
  <si>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</si>
  <si>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</si>
  <si>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</si>
  <si>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</si>
  <si>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</si>
  <si>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</si>
  <si>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</si>
  <si>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</si>
  <si>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</si>
  <si>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</si>
  <si>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</si>
  <si>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</si>
  <si>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</si>
  <si>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</si>
  <si>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</si>
  <si>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</si>
  <si>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</si>
  <si>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</si>
  <si>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</si>
  <si>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</si>
  <si>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</si>
  <si>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</si>
  <si>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</si>
  <si>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</si>
  <si>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</si>
  <si>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</si>
  <si>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</si>
  <si>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</si>
  <si>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</si>
  <si>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</si>
  <si>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</si>
  <si>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</si>
  <si>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</si>
  <si>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</si>
  <si>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</si>
  <si>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</si>
  <si>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</si>
  <si>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</si>
  <si>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</si>
  <si>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</si>
  <si>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</si>
  <si>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</si>
  <si>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</si>
  <si>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</si>
  <si>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</si>
  <si>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</si>
  <si>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</si>
  <si>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</si>
  <si>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</si>
  <si>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</si>
  <si>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</si>
  <si>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</si>
  <si>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</si>
  <si>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</si>
  <si>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</si>
  <si>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</si>
  <si>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</si>
  <si>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</si>
  <si>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</si>
  <si>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</si>
  <si>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</si>
  <si>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</si>
  <si>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</si>
  <si>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</si>
  <si>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</si>
  <si>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</si>
  <si>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</si>
  <si>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</si>
  <si>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</si>
  <si>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</si>
  <si>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</si>
  <si>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</si>
  <si>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</si>
  <si>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</si>
  <si>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</si>
  <si>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</si>
  <si>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</si>
  <si>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</si>
  <si>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</si>
  <si>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</si>
  <si>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</si>
  <si>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</si>
  <si>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</si>
  <si>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</si>
  <si>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</si>
  <si>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</si>
  <si>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</si>
  <si>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</si>
  <si>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</si>
  <si>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</si>
  <si>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</si>
  <si>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</si>
  <si>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</si>
  <si>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</si>
  <si>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</si>
  <si>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</si>
  <si>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</si>
  <si>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</si>
  <si>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</si>
  <si>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</si>
  <si>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</si>
  <si>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</si>
  <si>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</si>
  <si>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</si>
  <si>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</si>
  <si>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</si>
  <si>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</si>
  <si>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</si>
  <si>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</si>
  <si>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</si>
  <si>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</si>
  <si>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</si>
  <si>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</si>
  <si>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</si>
  <si>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</si>
  <si>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</si>
  <si>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</si>
  <si>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</si>
  <si>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</si>
  <si>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</si>
  <si>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</si>
  <si>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</si>
  <si>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</si>
  <si>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</si>
  <si>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</si>
  <si>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</si>
  <si>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</si>
  <si>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</si>
  <si>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</si>
  <si>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</si>
  <si>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</si>
  <si>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</si>
  <si>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</si>
  <si>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</si>
  <si>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</si>
  <si>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</si>
  <si>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</si>
  <si>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</si>
  <si>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</si>
  <si>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</si>
  <si>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</si>
  <si>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</si>
  <si>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</si>
  <si>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</si>
  <si>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</si>
  <si>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</si>
  <si>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</si>
  <si>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</si>
  <si>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</si>
  <si>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</si>
  <si>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</si>
  <si>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</si>
  <si>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</si>
  <si>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</si>
  <si>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</si>
  <si>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</si>
  <si>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</si>
  <si>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</si>
  <si>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</si>
  <si>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</si>
  <si>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</si>
  <si>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</si>
  <si>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</si>
  <si>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</si>
  <si>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</si>
  <si>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</si>
  <si>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</si>
  <si>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</si>
  <si>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</si>
  <si>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</si>
  <si>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</si>
  <si>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</si>
  <si>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</si>
  <si>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</si>
  <si>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</si>
  <si>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</si>
  <si>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</si>
  <si>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</si>
  <si>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</si>
  <si>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</si>
  <si>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</si>
  <si>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</si>
  <si>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</si>
  <si>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</si>
  <si>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</si>
  <si>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</si>
  <si>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</si>
  <si>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</si>
  <si>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</si>
  <si>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</si>
  <si>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</si>
  <si>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</si>
  <si>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</si>
  <si>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</si>
  <si>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</si>
  <si>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</si>
  <si>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</si>
  <si>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</si>
  <si>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</si>
  <si>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</si>
  <si>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</si>
  <si>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</si>
  <si>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</si>
  <si>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</si>
  <si>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</si>
  <si>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</si>
  <si>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</si>
  <si>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</si>
  <si>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</si>
  <si>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</si>
  <si>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</si>
  <si>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</si>
  <si>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</si>
  <si>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</si>
  <si>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</si>
  <si>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</si>
  <si>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</si>
  <si>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</si>
  <si>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</si>
  <si>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</si>
  <si>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</si>
  <si>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</si>
  <si>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</si>
  <si>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</si>
  <si>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</si>
  <si>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</si>
  <si>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</si>
  <si>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</si>
  <si>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</si>
  <si>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</si>
  <si>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</si>
  <si>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</si>
  <si>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</si>
  <si>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</si>
  <si>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</si>
  <si>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</si>
  <si>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</si>
  <si>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</si>
  <si>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</si>
  <si>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</si>
  <si>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</si>
  <si>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</si>
  <si>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</si>
  <si>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</si>
  <si>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</si>
  <si>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</si>
  <si>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</si>
  <si>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</si>
  <si>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</si>
  <si>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</si>
  <si>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</si>
  <si>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</si>
  <si>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</si>
  <si>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</si>
  <si>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</si>
  <si>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</si>
  <si>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</si>
  <si>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</si>
  <si>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</si>
  <si>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</si>
  <si>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</si>
  <si>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</si>
  <si>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</si>
  <si>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</si>
  <si>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</si>
  <si>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</si>
  <si>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</si>
  <si>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</si>
  <si>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</si>
  <si>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</si>
  <si>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</si>
  <si>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</si>
  <si>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</si>
  <si>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</si>
  <si>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</si>
  <si>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</si>
  <si>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</si>
  <si>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</si>
  <si>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</si>
  <si>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</si>
  <si>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</si>
  <si>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</si>
  <si>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</si>
  <si>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</si>
  <si>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</si>
  <si>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</si>
  <si>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</si>
  <si>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</si>
  <si>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</si>
  <si>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</si>
  <si>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</si>
  <si>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</si>
  <si>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</si>
  <si>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</si>
  <si>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</si>
  <si>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</si>
  <si>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</si>
  <si>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</si>
  <si>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</si>
  <si>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</si>
  <si>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</si>
  <si>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</si>
  <si>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</si>
  <si>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</si>
  <si>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</si>
  <si>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</si>
  <si>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</si>
  <si>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</si>
  <si>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</si>
  <si>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</si>
  <si>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</si>
  <si>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</si>
  <si>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</si>
  <si>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</si>
  <si>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</si>
  <si>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</si>
  <si>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</si>
  <si>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</si>
  <si>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</si>
  <si>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</si>
  <si>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</si>
  <si>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</si>
  <si>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</si>
  <si>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</si>
  <si>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</si>
  <si>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</si>
  <si>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</si>
  <si>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</si>
  <si>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</si>
  <si>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</si>
  <si>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</si>
  <si>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</si>
  <si>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</si>
  <si>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</si>
  <si>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</si>
  <si>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</si>
  <si>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</si>
  <si>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</si>
  <si>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</si>
  <si>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</si>
  <si>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</si>
  <si>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</si>
  <si>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</si>
  <si>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</si>
  <si>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</si>
  <si>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</si>
  <si>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</si>
  <si>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</si>
  <si>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</si>
  <si>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</si>
  <si>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</si>
  <si>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</si>
  <si>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</si>
  <si>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</si>
  <si>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</si>
  <si>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</si>
  <si>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</si>
  <si>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</si>
  <si>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</si>
  <si>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</si>
  <si>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</si>
  <si>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</si>
  <si>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</si>
  <si>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</si>
  <si>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</si>
  <si>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</si>
  <si>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</si>
  <si>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</si>
  <si>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</si>
  <si>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</si>
  <si>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</si>
  <si>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</si>
  <si>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</si>
  <si>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</si>
  <si>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</si>
  <si>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</si>
  <si>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</si>
  <si>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</si>
  <si>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</si>
  <si>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</si>
  <si>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</si>
  <si>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</si>
  <si>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</si>
  <si>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</si>
  <si>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</si>
  <si>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</si>
  <si>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</si>
  <si>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</si>
  <si>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</si>
  <si>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</si>
  <si>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</si>
  <si>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</si>
  <si>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</si>
  <si>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</si>
  <si>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</si>
  <si>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</si>
  <si>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</si>
  <si>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</si>
  <si>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</si>
  <si>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</si>
  <si>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</si>
  <si>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</si>
  <si>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</si>
  <si>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</si>
  <si>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</si>
  <si>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</si>
  <si>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</si>
  <si>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</si>
  <si>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</si>
  <si>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</si>
  <si>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</si>
  <si>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</si>
  <si>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</si>
  <si>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</si>
  <si>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</si>
  <si>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</si>
  <si>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</si>
  <si>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</si>
  <si>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</si>
  <si>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</si>
  <si>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</si>
  <si>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</si>
  <si>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</si>
  <si>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</si>
  <si>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</si>
  <si>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</si>
  <si>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</si>
  <si>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</si>
  <si>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</si>
  <si>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</si>
  <si>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</si>
  <si>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</si>
  <si>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</si>
  <si>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</si>
  <si>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</si>
  <si>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</si>
  <si>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</si>
  <si>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</si>
  <si>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</si>
  <si>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</si>
  <si>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</si>
  <si>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</si>
  <si>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</si>
  <si>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</si>
  <si>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</si>
  <si>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</si>
  <si>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</si>
  <si>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</si>
  <si>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</si>
  <si>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</si>
  <si>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</si>
  <si>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</si>
  <si>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</si>
  <si>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</si>
  <si>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</si>
  <si>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</si>
  <si>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</si>
  <si>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</si>
  <si>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</si>
  <si>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</si>
  <si>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</si>
  <si>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</si>
  <si>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</si>
  <si>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</si>
  <si>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</si>
  <si>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</si>
  <si>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</si>
  <si>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</si>
  <si>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</si>
  <si>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</si>
  <si>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</si>
  <si>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</si>
  <si>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</si>
  <si>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</si>
  <si>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</si>
  <si>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</si>
  <si>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</si>
  <si>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</si>
  <si>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</si>
  <si>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</si>
  <si>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</si>
  <si>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</si>
  <si>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</si>
  <si>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</si>
  <si>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</si>
  <si>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</si>
  <si>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</si>
  <si>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</si>
  <si>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</si>
  <si>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</si>
  <si>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</si>
  <si>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</si>
  <si>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</si>
  <si>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</si>
  <si>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</si>
  <si>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</si>
  <si>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</si>
  <si>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</si>
  <si>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</si>
  <si>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</si>
  <si>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</si>
  <si>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</si>
  <si>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</si>
  <si>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</si>
  <si>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</si>
  <si>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</si>
  <si>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</si>
  <si>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</si>
  <si>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</si>
  <si>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</si>
  <si>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</si>
  <si>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</si>
  <si>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</si>
  <si>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</si>
  <si>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</si>
  <si>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</si>
  <si>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</si>
  <si>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</si>
  <si>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</si>
  <si>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</si>
  <si>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</si>
  <si>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</si>
  <si>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</si>
  <si>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</si>
  <si>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</si>
  <si>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</si>
  <si>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</si>
  <si>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</si>
  <si>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</si>
  <si>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</si>
  <si>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</si>
  <si>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</si>
  <si>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</si>
  <si>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</si>
  <si>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</si>
  <si>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</si>
  <si>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</si>
  <si>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</si>
  <si>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</si>
  <si>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</si>
  <si>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</si>
  <si>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</si>
  <si>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</si>
  <si>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</si>
  <si>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</si>
  <si>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</si>
  <si>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</si>
  <si>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</si>
  <si>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</si>
  <si>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</si>
  <si>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</si>
  <si>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</si>
  <si>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</si>
  <si>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</si>
  <si>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</si>
  <si>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</si>
  <si>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</si>
  <si>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</si>
  <si>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</si>
  <si>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</si>
  <si>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</si>
  <si>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</si>
  <si>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</si>
  <si>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</si>
  <si>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</si>
  <si>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</si>
  <si>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</si>
  <si>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</si>
  <si>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</si>
  <si>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</si>
  <si>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</si>
  <si>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</si>
  <si>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</si>
  <si>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</si>
  <si>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</si>
  <si>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</si>
  <si>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</si>
  <si>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</si>
  <si>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</si>
  <si>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</si>
  <si>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</si>
  <si>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</si>
  <si>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</si>
  <si>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</si>
  <si>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</si>
  <si>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</si>
  <si>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</si>
  <si>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</si>
  <si>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</si>
  <si>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</si>
  <si>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</si>
  <si>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</si>
  <si>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</si>
  <si>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</si>
  <si>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</si>
  <si>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</si>
  <si>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</si>
  <si>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</si>
  <si>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</si>
  <si>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</si>
  <si>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</si>
  <si>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</si>
  <si>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</si>
  <si>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</si>
  <si>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</si>
  <si>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</si>
  <si>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</si>
  <si>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</si>
  <si>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</si>
  <si>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</si>
  <si>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</si>
  <si>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</si>
  <si>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</si>
  <si>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</si>
  <si>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</si>
  <si>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</si>
  <si>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</si>
  <si>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</si>
  <si>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</si>
  <si>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</si>
  <si>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</si>
  <si>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</si>
  <si>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</si>
  <si>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</si>
  <si>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</si>
  <si>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</si>
  <si>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</si>
  <si>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</si>
  <si>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</si>
  <si>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</si>
  <si>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</si>
  <si>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</si>
  <si>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</si>
  <si>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</si>
  <si>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</si>
  <si>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</si>
  <si>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</si>
  <si>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</si>
  <si>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</si>
  <si>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</si>
  <si>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</si>
  <si>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</si>
  <si>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</si>
  <si>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</si>
  <si>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</si>
  <si>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</si>
  <si>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</si>
  <si>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</si>
  <si>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</si>
  <si>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</si>
  <si>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</si>
  <si>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</si>
  <si>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</si>
  <si>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</si>
  <si>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</si>
  <si>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</si>
  <si>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</si>
  <si>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</si>
  <si>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</si>
  <si>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</si>
  <si>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</si>
  <si>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</si>
  <si>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</si>
  <si>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</si>
  <si>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</si>
  <si>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</si>
  <si>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</si>
  <si>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</si>
  <si>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</si>
  <si>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</si>
  <si>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</si>
  <si>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</si>
  <si>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</si>
  <si>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</si>
  <si>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</si>
  <si>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</si>
  <si>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</si>
  <si>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</si>
  <si>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</si>
  <si>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</si>
  <si>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</si>
  <si>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</si>
  <si>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</si>
  <si>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</si>
  <si>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</si>
  <si>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</si>
  <si>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</si>
  <si>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</si>
  <si>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</si>
  <si>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</si>
  <si>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</si>
  <si>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</si>
  <si>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</si>
  <si>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</si>
  <si>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</si>
  <si>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</si>
  <si>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</si>
  <si>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</si>
  <si>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</si>
  <si>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</si>
  <si>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</si>
  <si>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</si>
  <si>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</si>
  <si>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</si>
  <si>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</si>
  <si>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</si>
  <si>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</si>
  <si>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</si>
  <si>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</si>
  <si>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</si>
  <si>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</si>
  <si>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</si>
  <si>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</si>
  <si>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</si>
  <si>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</si>
  <si>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</si>
  <si>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</si>
  <si>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</si>
  <si>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</si>
  <si>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</si>
  <si>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</si>
  <si>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</si>
  <si>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</si>
  <si>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</si>
  <si>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</si>
  <si>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</si>
  <si>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</si>
  <si>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</si>
  <si>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</si>
  <si>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</si>
  <si>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</si>
  <si>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</si>
  <si>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</si>
  <si>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</si>
  <si>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</si>
  <si>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</si>
  <si>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</si>
  <si>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</si>
  <si>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</si>
  <si>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</si>
  <si>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</si>
  <si>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</si>
  <si>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</si>
  <si>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</si>
  <si>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</si>
  <si>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</si>
  <si>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</si>
  <si>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</si>
  <si>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</si>
  <si>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</si>
  <si>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</si>
  <si>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</si>
  <si>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</si>
  <si>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</si>
  <si>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</si>
  <si>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</si>
  <si>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</si>
  <si>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</si>
  <si>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</si>
  <si>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</si>
  <si>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</si>
  <si>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</si>
  <si>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</si>
  <si>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</si>
  <si>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</si>
  <si>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</si>
  <si>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</si>
  <si>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</si>
  <si>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</si>
  <si>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</si>
  <si>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</si>
  <si>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</si>
  <si>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</si>
  <si>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</si>
  <si>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</si>
  <si>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</si>
  <si>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</si>
  <si>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</si>
  <si>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</si>
  <si>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</si>
  <si>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</si>
  <si>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</si>
  <si>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</si>
  <si>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</si>
  <si>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</si>
  <si>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</si>
  <si>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</si>
  <si>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</si>
  <si>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</si>
  <si>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</si>
  <si>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</si>
  <si>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</si>
  <si>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</si>
  <si>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</si>
  <si>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</si>
  <si>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</si>
  <si>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</si>
  <si>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</si>
  <si>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</si>
  <si>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</si>
  <si>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</si>
  <si>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</si>
  <si>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</si>
  <si>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</si>
  <si>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</si>
  <si>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</si>
  <si>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</si>
  <si>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</si>
  <si>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</si>
  <si>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</si>
  <si>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</si>
  <si>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</si>
  <si>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</si>
  <si>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</si>
  <si>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</si>
  <si>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</si>
  <si>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</si>
  <si>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</si>
  <si>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</si>
  <si>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</si>
  <si>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</si>
  <si>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</si>
  <si>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</si>
  <si>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</si>
  <si>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</si>
  <si>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</si>
  <si>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</si>
  <si>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</si>
  <si>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</si>
  <si>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</si>
  <si>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</si>
  <si>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</si>
  <si>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</si>
  <si>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</si>
  <si>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</si>
  <si>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</si>
  <si>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</si>
  <si>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</si>
  <si>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</si>
  <si>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</si>
  <si>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</si>
  <si>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</si>
  <si>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</si>
  <si>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</si>
  <si>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</si>
  <si>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</si>
  <si>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</si>
  <si>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</si>
  <si>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</si>
  <si>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</si>
  <si>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</si>
  <si>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</si>
  <si>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</si>
  <si>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</si>
  <si>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</si>
  <si>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</si>
  <si>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</si>
  <si>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</si>
  <si>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</si>
  <si>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</si>
  <si>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</si>
  <si>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</si>
  <si>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</si>
  <si>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</si>
  <si>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</si>
  <si>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</si>
  <si>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</si>
  <si>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</si>
  <si>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</si>
  <si>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</si>
  <si>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</si>
  <si>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</si>
  <si>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</si>
  <si>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</si>
  <si>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</si>
  <si>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</si>
  <si>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</si>
  <si>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</si>
  <si>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</si>
  <si>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</si>
  <si>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</si>
  <si>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</si>
  <si>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</si>
  <si>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</si>
  <si>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</si>
  <si>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</si>
  <si>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</si>
  <si>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</si>
  <si>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</si>
  <si>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</si>
  <si>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</si>
  <si>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</si>
  <si>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</si>
  <si>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</si>
  <si>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</si>
  <si>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</si>
  <si>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</si>
  <si>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</si>
  <si>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</si>
  <si>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</si>
  <si>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</si>
  <si>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</si>
  <si>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</si>
  <si>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</si>
  <si>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</si>
  <si>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</si>
  <si>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</si>
  <si>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</si>
  <si>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</si>
  <si>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</si>
  <si>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</si>
  <si>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</si>
  <si>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</si>
  <si>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</si>
  <si>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</si>
  <si>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</si>
  <si>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</si>
  <si>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</si>
  <si>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</si>
  <si>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</si>
  <si>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</si>
  <si>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</si>
  <si>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</si>
  <si>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</si>
  <si>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</si>
  <si>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</si>
  <si>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</si>
  <si>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</si>
  <si>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</si>
  <si>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</si>
  <si>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</si>
  <si>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</si>
  <si>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</si>
  <si>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</si>
  <si>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</si>
  <si>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</si>
  <si>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</si>
  <si>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</si>
  <si>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</si>
  <si>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</si>
  <si>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</si>
  <si>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</si>
  <si>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</si>
  <si>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</si>
  <si>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</si>
  <si>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</si>
  <si>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</si>
  <si>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</si>
  <si>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</si>
  <si>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</si>
  <si>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</si>
  <si>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</si>
  <si>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</si>
  <si>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</si>
  <si>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</si>
  <si>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</si>
  <si>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</si>
  <si>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</si>
  <si>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</si>
  <si>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</si>
  <si>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</si>
  <si>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</si>
  <si>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</si>
  <si>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</si>
  <si>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</si>
  <si>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</si>
  <si>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</si>
  <si>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</si>
  <si>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</si>
  <si>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</si>
  <si>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</si>
  <si>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</si>
  <si>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</si>
  <si>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</si>
  <si>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</si>
  <si>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</si>
  <si>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</si>
  <si>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</si>
  <si>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</si>
  <si>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</si>
  <si>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</si>
  <si>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</si>
  <si>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</si>
  <si>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</si>
  <si>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</si>
  <si>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</si>
  <si>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</si>
  <si>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</si>
  <si>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</si>
  <si>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</si>
  <si>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</si>
  <si>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</si>
  <si>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</si>
  <si>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</si>
  <si>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</si>
  <si>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</si>
  <si>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</si>
  <si>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</si>
  <si>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</si>
  <si>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</si>
  <si>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</si>
  <si>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</si>
  <si>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</si>
  <si>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</si>
  <si>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</si>
  <si>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</si>
  <si>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</si>
  <si>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</si>
  <si>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</si>
  <si>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</si>
  <si>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</si>
  <si>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</si>
  <si>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</si>
  <si>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</si>
  <si>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</si>
  <si>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</si>
  <si>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</si>
  <si>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</si>
  <si>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</si>
  <si>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</si>
  <si>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</si>
  <si>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</si>
  <si>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</si>
  <si>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</si>
  <si>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</si>
  <si>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</si>
  <si>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</si>
  <si>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</si>
  <si>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</si>
  <si>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</si>
  <si>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</si>
  <si>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</si>
  <si>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</si>
  <si>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</si>
  <si>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</si>
  <si>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</si>
  <si>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</si>
  <si>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</si>
  <si>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</si>
  <si>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</si>
  <si>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</si>
  <si>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</si>
  <si>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</si>
  <si>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</si>
  <si>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</si>
  <si>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</si>
  <si>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</si>
  <si>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</si>
  <si>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</si>
  <si>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</si>
  <si>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</si>
  <si>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</si>
  <si>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</si>
  <si>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</si>
  <si>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</si>
  <si>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</si>
  <si>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</si>
  <si>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</si>
  <si>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</si>
  <si>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</si>
  <si>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</si>
  <si>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</si>
  <si>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</si>
  <si>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</si>
  <si>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</si>
  <si>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</si>
  <si>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</si>
  <si>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</si>
  <si>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</si>
  <si>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</si>
  <si>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</si>
  <si>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</si>
  <si>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</si>
  <si>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</si>
  <si>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</si>
  <si>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</si>
  <si>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</si>
  <si>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</si>
  <si>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</si>
  <si>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</si>
  <si>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</si>
  <si>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</si>
  <si>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</si>
  <si>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</si>
  <si>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</si>
  <si>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</si>
  <si>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</si>
  <si>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</si>
  <si>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</si>
  <si>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</si>
  <si>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</si>
  <si>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</si>
  <si>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</si>
  <si>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</si>
  <si>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</si>
  <si>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</si>
  <si>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</si>
  <si>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</si>
  <si>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</si>
  <si>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</si>
  <si>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</si>
  <si>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</si>
  <si>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</si>
  <si>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</si>
  <si>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</si>
  <si>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</si>
  <si>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</si>
  <si>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</si>
  <si>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</si>
  <si>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</si>
  <si>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</si>
  <si>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</si>
  <si>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</si>
  <si>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</si>
  <si>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</si>
  <si>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</si>
  <si>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</si>
  <si>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</si>
  <si>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</si>
  <si>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</si>
  <si>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</si>
  <si>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</si>
  <si>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</si>
  <si>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</si>
  <si>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</si>
  <si>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</si>
  <si>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</si>
  <si>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</si>
  <si>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</si>
  <si>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</si>
  <si>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</si>
  <si>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</si>
  <si>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</si>
  <si>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</si>
  <si>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</si>
  <si>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</si>
  <si>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</si>
  <si>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</si>
  <si>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</si>
  <si>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</si>
  <si>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</si>
  <si>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</si>
  <si>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</si>
  <si>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</si>
  <si>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</si>
  <si>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</si>
  <si>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</si>
  <si>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</si>
  <si>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</si>
  <si>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</si>
  <si>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</si>
  <si>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</si>
  <si>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</si>
  <si>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</si>
  <si>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</si>
  <si>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</si>
  <si>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</si>
  <si>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</si>
  <si>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</si>
  <si>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</si>
  <si>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</si>
  <si>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</si>
  <si>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</si>
  <si>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</si>
  <si>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</si>
  <si>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</si>
  <si>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</si>
  <si>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</si>
  <si>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</si>
  <si>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</si>
  <si>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</si>
  <si>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</si>
  <si>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</si>
  <si>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</si>
  <si>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</si>
  <si>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</si>
  <si>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</si>
  <si>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</si>
  <si>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</si>
  <si>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</si>
  <si>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</si>
  <si>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</si>
  <si>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</si>
  <si>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</si>
  <si>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</si>
  <si>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</si>
  <si>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</si>
  <si>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</si>
  <si>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</si>
  <si>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</si>
  <si>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</si>
  <si>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</si>
  <si>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</si>
  <si>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</si>
  <si>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</si>
  <si>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</si>
  <si>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</si>
  <si>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</si>
  <si>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</si>
  <si>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</si>
  <si>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</si>
  <si>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</si>
  <si>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</si>
  <si>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</si>
  <si>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</si>
  <si>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</si>
  <si>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</si>
  <si>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</si>
  <si>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</si>
  <si>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</si>
  <si>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</si>
  <si>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</si>
  <si>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</si>
  <si>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</si>
  <si>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</si>
  <si>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</si>
  <si>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</si>
  <si>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</si>
  <si>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</si>
  <si>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</si>
  <si>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</si>
  <si>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</si>
  <si>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</si>
  <si>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</si>
  <si>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</si>
  <si>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</si>
  <si>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</si>
  <si>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</si>
  <si>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</si>
  <si>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</si>
  <si>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</si>
  <si>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</si>
  <si>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</si>
  <si>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</si>
  <si>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</si>
  <si>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</si>
  <si>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</si>
  <si>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</si>
  <si>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</si>
  <si>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</si>
  <si>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</si>
  <si>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</si>
  <si>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</si>
  <si>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</si>
  <si>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</si>
  <si>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</si>
  <si>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</si>
  <si>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</si>
  <si>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</si>
  <si>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</si>
  <si>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</si>
  <si>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</si>
  <si>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</si>
  <si>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</si>
  <si>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</si>
  <si>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</si>
  <si>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</si>
  <si>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</si>
  <si>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</si>
  <si>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</si>
  <si>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</si>
  <si>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</si>
  <si>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</si>
  <si>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</si>
  <si>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</si>
  <si>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</si>
  <si>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</si>
  <si>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</si>
  <si>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</si>
  <si>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</si>
  <si>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</si>
  <si>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</si>
  <si>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</si>
  <si>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</si>
  <si>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</si>
  <si>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</si>
  <si>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</si>
  <si>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</si>
  <si>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</si>
  <si>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</si>
  <si>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</si>
  <si>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</si>
  <si>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</si>
  <si>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</si>
  <si>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</si>
  <si>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</si>
  <si>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</si>
  <si>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</si>
  <si>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</si>
  <si>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</si>
  <si>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</si>
  <si>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</si>
  <si>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</si>
  <si>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</si>
  <si>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</si>
  <si>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</si>
  <si>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</si>
  <si>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</si>
  <si>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</si>
  <si>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</si>
  <si>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</si>
  <si>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</si>
  <si>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</si>
  <si>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</si>
  <si>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</si>
  <si>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</si>
  <si>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</si>
  <si>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</si>
  <si>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</si>
  <si>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</si>
  <si>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</si>
  <si>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</si>
  <si>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</si>
  <si>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</si>
  <si>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</si>
  <si>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</si>
  <si>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</si>
  <si>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</si>
  <si>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</si>
  <si>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</si>
  <si>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</si>
  <si>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</si>
  <si>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</si>
  <si>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</si>
  <si>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</si>
  <si>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</si>
  <si>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</si>
  <si>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</si>
  <si>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</si>
  <si>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</si>
  <si>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</si>
  <si>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</si>
  <si>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</si>
  <si>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</si>
  <si>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</si>
  <si>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</si>
  <si>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</si>
  <si>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</si>
  <si>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</si>
  <si>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</si>
  <si>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</si>
  <si>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</si>
  <si>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</si>
  <si>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</si>
  <si>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</si>
  <si>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</si>
  <si>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</si>
  <si>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</si>
  <si>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</si>
  <si>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</si>
  <si>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</si>
  <si>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</si>
  <si>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</si>
  <si>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</si>
  <si>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</si>
  <si>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</si>
  <si>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</si>
  <si>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</si>
  <si>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</si>
  <si>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</si>
  <si>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</si>
  <si>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</si>
  <si>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</si>
  <si>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</si>
  <si>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</si>
  <si>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</si>
  <si>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</si>
  <si>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</si>
  <si>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</si>
  <si>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</si>
  <si>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</si>
  <si>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</si>
  <si>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</si>
  <si>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</si>
  <si>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</si>
  <si>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</si>
  <si>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</si>
  <si>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</si>
  <si>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</si>
  <si>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</si>
  <si>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</si>
  <si>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</si>
  <si>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</si>
  <si>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</si>
  <si>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</si>
  <si>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</si>
  <si>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</si>
  <si>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</si>
  <si>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</si>
  <si>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</si>
  <si>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</si>
  <si>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</si>
  <si>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</si>
  <si>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</si>
  <si>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</si>
  <si>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</si>
  <si>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</si>
  <si>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</si>
  <si>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</si>
  <si>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</si>
  <si>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</si>
  <si>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</si>
  <si>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</si>
  <si>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</si>
  <si>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</si>
  <si>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</si>
  <si>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</si>
  <si>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</si>
  <si>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</si>
  <si>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</si>
  <si>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</si>
  <si>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</si>
  <si>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</si>
  <si>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</si>
  <si>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</si>
  <si>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</si>
  <si>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</si>
  <si>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</si>
  <si>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</si>
  <si>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</si>
  <si>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</si>
  <si>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</si>
  <si>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</si>
  <si>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</si>
  <si>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</si>
  <si>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</si>
  <si>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</si>
  <si>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</si>
  <si>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</si>
  <si>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</si>
  <si>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</si>
  <si>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</si>
  <si>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</si>
  <si>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</si>
  <si>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</si>
  <si>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</si>
  <si>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</si>
  <si>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</si>
  <si>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</si>
  <si>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</si>
  <si>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</si>
  <si>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</si>
  <si>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</si>
  <si>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</si>
  <si>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</si>
  <si>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</si>
  <si>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</si>
  <si>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</si>
  <si>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</si>
  <si>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</si>
  <si>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</si>
  <si>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</si>
  <si>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</si>
  <si>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</si>
  <si>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</si>
  <si>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</si>
  <si>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</si>
  <si>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</si>
  <si>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</si>
  <si>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</si>
  <si>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</si>
  <si>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</si>
  <si>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</si>
  <si>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</si>
  <si>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</si>
  <si>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</si>
  <si>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</si>
  <si>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</si>
  <si>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</si>
  <si>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</si>
  <si>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</si>
  <si>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</si>
  <si>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</si>
  <si>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</si>
  <si>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</si>
  <si>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</si>
  <si>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</si>
  <si>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</si>
  <si>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</si>
  <si>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</si>
  <si>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</si>
  <si>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</si>
  <si>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</si>
  <si>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</si>
  <si>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</si>
  <si>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</si>
  <si>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</si>
  <si>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</si>
  <si>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</si>
  <si>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</si>
  <si>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</si>
  <si>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</si>
  <si>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</si>
  <si>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</si>
  <si>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</si>
  <si>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</si>
  <si>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</si>
  <si>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</si>
  <si>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</si>
  <si>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</si>
  <si>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</si>
  <si>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</si>
  <si>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</si>
  <si>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</si>
  <si>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</si>
  <si>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</si>
  <si>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</si>
  <si>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</si>
  <si>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</si>
  <si>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</si>
  <si>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</si>
  <si>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</si>
  <si>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</si>
  <si>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</si>
  <si>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</si>
  <si>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</si>
  <si>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</si>
  <si>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</si>
  <si>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</si>
  <si>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</si>
  <si>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</si>
  <si>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</si>
  <si>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</si>
  <si>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</si>
  <si>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</si>
  <si>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</si>
  <si>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</si>
  <si>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</si>
  <si>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</si>
  <si>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</si>
  <si>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</si>
  <si>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</si>
  <si>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</si>
  <si>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</si>
  <si>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</si>
  <si>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</si>
  <si>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</si>
  <si>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</si>
  <si>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</si>
  <si>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</si>
  <si>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</si>
  <si>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</si>
  <si>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</si>
  <si>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</si>
  <si>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</si>
  <si>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</si>
  <si>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</si>
  <si>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</si>
  <si>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</si>
  <si>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</si>
  <si>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</si>
  <si>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</si>
  <si>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</si>
  <si>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</si>
  <si>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</si>
  <si>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</si>
  <si>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</si>
  <si>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</si>
  <si>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</si>
  <si>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</si>
  <si>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</si>
  <si>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</si>
  <si>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</si>
  <si>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</si>
  <si>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</si>
  <si>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</si>
  <si>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</si>
  <si>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</si>
  <si>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</si>
  <si>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</si>
  <si>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</si>
  <si>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</si>
  <si>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</si>
  <si>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</si>
  <si>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</si>
  <si>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</si>
  <si>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</si>
  <si>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</si>
  <si>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</si>
  <si>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</si>
  <si>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</si>
  <si>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</si>
  <si>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</si>
  <si>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</si>
  <si>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</si>
  <si>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</si>
  <si>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</si>
  <si>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</si>
  <si>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</si>
  <si>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</si>
  <si>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</si>
  <si>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</si>
  <si>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</si>
  <si>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</si>
  <si>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</si>
  <si>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</si>
  <si>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</si>
  <si>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</si>
  <si>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</si>
  <si>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</si>
  <si>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</si>
  <si>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</si>
  <si>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</si>
  <si>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</si>
  <si>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</si>
  <si>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</si>
  <si>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</si>
  <si>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</si>
  <si>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</si>
  <si>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</si>
  <si>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</si>
  <si>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</si>
  <si>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</si>
  <si>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</si>
  <si>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</si>
  <si>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</si>
  <si>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</si>
  <si>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</si>
  <si>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</si>
  <si>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</si>
  <si>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</si>
  <si>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</si>
  <si>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</si>
  <si>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</si>
  <si>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</si>
  <si>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</si>
  <si>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</si>
  <si>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</si>
  <si>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</si>
  <si>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</si>
  <si>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</si>
  <si>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</si>
  <si>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</si>
  <si>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</si>
  <si>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</si>
  <si>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</si>
  <si>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</si>
  <si>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</si>
  <si>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</si>
  <si>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</si>
  <si>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</si>
  <si>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</si>
  <si>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</si>
  <si>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</si>
  <si>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</si>
  <si>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</si>
  <si>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</si>
  <si>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</si>
  <si>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</si>
  <si>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</si>
  <si>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</si>
  <si>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</si>
  <si>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</si>
  <si>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</si>
  <si>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</si>
  <si>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</si>
  <si>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</si>
  <si>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</si>
  <si>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</si>
  <si>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</si>
  <si>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</si>
  <si>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</si>
  <si>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</si>
  <si>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</si>
  <si>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</si>
  <si>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</si>
  <si>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</si>
  <si>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</si>
  <si>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</si>
  <si>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</si>
  <si>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</si>
  <si>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</si>
  <si>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</si>
  <si>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</si>
  <si>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</si>
  <si>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</si>
  <si>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</si>
  <si>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</si>
  <si>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</si>
  <si>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</si>
  <si>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</si>
  <si>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</si>
  <si>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</si>
  <si>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</si>
  <si>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</si>
  <si>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</si>
  <si>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</si>
  <si>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</si>
  <si>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</si>
  <si>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</si>
  <si>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</si>
  <si>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</si>
  <si>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</si>
  <si>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</si>
  <si>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</si>
  <si>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</si>
  <si>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</si>
  <si>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</si>
  <si>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</si>
  <si>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</si>
  <si>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</si>
  <si>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</si>
  <si>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</si>
  <si>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</si>
  <si>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</si>
  <si>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</si>
  <si>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</si>
  <si>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</si>
  <si>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</si>
  <si>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</si>
  <si>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</si>
  <si>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</si>
  <si>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</si>
  <si>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</si>
  <si>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</si>
  <si>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</si>
  <si>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</si>
  <si>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</si>
  <si>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</si>
  <si>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</si>
  <si>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</si>
  <si>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</si>
  <si>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</si>
  <si>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</si>
  <si>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</si>
  <si>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</si>
  <si>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</si>
  <si>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</si>
  <si>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</si>
  <si>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</si>
  <si>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</si>
  <si>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</si>
  <si>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</si>
  <si>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</si>
  <si>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</si>
  <si>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</si>
  <si>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</si>
  <si>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</si>
  <si>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</si>
  <si>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</si>
  <si>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</si>
  <si>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</si>
  <si>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</si>
  <si>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</si>
  <si>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</si>
  <si>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</si>
  <si>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</si>
  <si>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</si>
  <si>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</si>
  <si>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</si>
  <si>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</si>
  <si>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</si>
  <si>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</si>
  <si>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</si>
  <si>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</si>
  <si>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</si>
  <si>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</si>
  <si>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</si>
  <si>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</si>
  <si>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</si>
  <si>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</si>
  <si>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</si>
  <si>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</si>
  <si>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</si>
  <si>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</si>
  <si>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</si>
  <si>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</si>
  <si>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</si>
  <si>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</si>
  <si>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</si>
  <si>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</si>
  <si>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</si>
  <si>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</si>
  <si>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</si>
  <si>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</si>
  <si>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</si>
  <si>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</si>
  <si>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</si>
  <si>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</si>
  <si>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</si>
  <si>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</si>
  <si>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</si>
  <si>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</si>
  <si>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</si>
  <si>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</si>
  <si>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</si>
  <si>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</si>
  <si>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</si>
  <si>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</si>
  <si>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</si>
  <si>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</si>
  <si>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</si>
  <si>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</si>
  <si>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</si>
  <si>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</si>
  <si>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</si>
  <si>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</si>
  <si>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</si>
  <si>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</si>
  <si>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</si>
  <si>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</si>
  <si>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</si>
  <si>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</si>
  <si>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</si>
  <si>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</si>
  <si>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</si>
  <si>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</si>
  <si>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</si>
  <si>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</si>
  <si>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</si>
  <si>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</si>
  <si>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</si>
  <si>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</si>
  <si>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</si>
  <si>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</si>
  <si>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</si>
  <si>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</si>
  <si>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</si>
  <si>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</si>
  <si>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</si>
  <si>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</si>
  <si>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</si>
  <si>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</si>
  <si>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</si>
  <si>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</si>
  <si>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</si>
  <si>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</si>
  <si>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</si>
  <si>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</si>
  <si>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</si>
  <si>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</si>
  <si>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</si>
  <si>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</si>
  <si>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</si>
  <si>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</si>
  <si>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</si>
  <si>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</si>
  <si>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</si>
  <si>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</si>
  <si>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</si>
  <si>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</si>
  <si>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</si>
  <si>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</si>
  <si>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</si>
  <si>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</si>
  <si>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</si>
  <si>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</si>
  <si>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</si>
  <si>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</si>
  <si>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</si>
  <si>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</si>
  <si>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</si>
  <si>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</si>
  <si>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</si>
  <si>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</si>
  <si>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</si>
  <si>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</si>
  <si>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</si>
  <si>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</si>
  <si>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</si>
  <si>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</si>
  <si>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</si>
  <si>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</si>
  <si>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</si>
  <si>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</si>
  <si>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</si>
  <si>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</si>
  <si>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</si>
  <si>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</si>
  <si>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</si>
  <si>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</si>
  <si>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</si>
  <si>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</si>
  <si>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</si>
  <si>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</si>
  <si>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</si>
  <si>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</si>
  <si>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</si>
  <si>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</si>
  <si>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</si>
  <si>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</si>
  <si>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</si>
  <si>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</si>
  <si>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</si>
  <si>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</si>
  <si>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</si>
  <si>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</si>
  <si>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</si>
  <si>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</si>
  <si>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</si>
  <si>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</si>
  <si>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</si>
  <si>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</si>
  <si>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</si>
  <si>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</si>
  <si>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</si>
  <si>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</si>
  <si>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</si>
  <si>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</si>
  <si>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</si>
  <si>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</si>
  <si>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</si>
  <si>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</si>
  <si>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</si>
  <si>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</si>
  <si>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</si>
  <si>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</si>
  <si>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</si>
  <si>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</si>
  <si>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</si>
  <si>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</si>
  <si>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</si>
  <si>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</si>
  <si>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</si>
  <si>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</si>
  <si>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</si>
  <si>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</si>
  <si>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</si>
  <si>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</si>
  <si>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</si>
  <si>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</si>
  <si>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</si>
  <si>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</si>
  <si>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</si>
  <si>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</si>
  <si>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</si>
  <si>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</si>
  <si>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</si>
  <si>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</si>
  <si>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</si>
  <si>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</si>
  <si>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</si>
  <si>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</si>
  <si>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</si>
  <si>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</si>
  <si>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</si>
  <si>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</si>
  <si>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</si>
  <si>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</si>
  <si>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</si>
  <si>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</si>
  <si>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</si>
  <si>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</si>
  <si>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</si>
  <si>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</si>
  <si>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</si>
  <si>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</si>
  <si>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</si>
  <si>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</si>
  <si>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</si>
  <si>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</si>
  <si>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</si>
  <si>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</si>
  <si>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</si>
  <si>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</si>
  <si>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</si>
  <si>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</si>
  <si>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</si>
  <si>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</si>
  <si>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</si>
  <si>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</si>
  <si>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</si>
  <si>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</si>
  <si>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</si>
  <si>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</si>
  <si>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</si>
  <si>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</si>
  <si>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</si>
  <si>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</si>
  <si>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</si>
  <si>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</si>
  <si>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</si>
  <si>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</si>
  <si>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</si>
  <si>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</si>
  <si>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</si>
  <si>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</si>
  <si>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</si>
  <si>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</si>
  <si>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</si>
  <si>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</si>
  <si>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</si>
  <si>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</si>
  <si>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</si>
  <si>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</si>
  <si>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</si>
  <si>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</si>
  <si>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</si>
  <si>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</si>
  <si>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</si>
  <si>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</si>
  <si>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</si>
  <si>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</si>
  <si>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</si>
  <si>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</si>
  <si>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</si>
  <si>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</si>
  <si>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</si>
  <si>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</si>
  <si>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</si>
  <si>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</si>
  <si>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</si>
  <si>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</si>
  <si>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</si>
  <si>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</si>
  <si>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</si>
  <si>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</si>
  <si>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</si>
  <si>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</si>
  <si>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</si>
  <si>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</si>
  <si>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</si>
  <si>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</si>
  <si>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</si>
  <si>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</si>
  <si>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</si>
  <si>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</si>
  <si>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</si>
  <si>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</si>
  <si>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</si>
  <si>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</si>
  <si>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</si>
  <si>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</si>
  <si>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</si>
  <si>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</si>
  <si>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</si>
  <si>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</si>
  <si>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</si>
  <si>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</si>
  <si>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</si>
  <si>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</si>
  <si>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</si>
  <si>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</si>
  <si>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</si>
  <si>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</si>
  <si>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</si>
  <si>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</si>
  <si>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</si>
  <si>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</si>
  <si>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</si>
  <si>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</si>
  <si>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</si>
  <si>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</si>
  <si>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</si>
  <si>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</si>
  <si>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</si>
  <si>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</si>
  <si>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</si>
  <si>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</si>
  <si>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</si>
  <si>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</si>
  <si>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</si>
  <si>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</si>
  <si>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</si>
  <si>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</si>
  <si>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</si>
  <si>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</si>
  <si>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</si>
  <si>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</si>
  <si>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</si>
  <si>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</si>
  <si>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</si>
  <si>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</si>
  <si>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</si>
  <si>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</si>
  <si>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</si>
  <si>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</si>
  <si>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</si>
  <si>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</si>
  <si>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</si>
  <si>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</si>
  <si>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</si>
  <si>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</si>
  <si>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</si>
  <si>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</si>
  <si>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</si>
  <si>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</si>
  <si>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</si>
  <si>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</si>
  <si>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</si>
  <si>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</si>
  <si>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</si>
  <si>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</si>
  <si>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</si>
  <si>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</si>
  <si>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</si>
  <si>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</si>
  <si>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</si>
  <si>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</si>
  <si>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</si>
  <si>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</si>
  <si>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</si>
  <si>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</si>
  <si>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</si>
  <si>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</si>
  <si>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</si>
  <si>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</si>
  <si>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</si>
  <si>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</si>
  <si>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</si>
  <si>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</si>
  <si>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</si>
  <si>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</si>
  <si>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</si>
  <si>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</si>
  <si>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</si>
  <si>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</si>
  <si>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</si>
  <si>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</si>
  <si>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</si>
  <si>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</si>
  <si>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</si>
  <si>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</si>
  <si>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</si>
  <si>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</si>
  <si>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</si>
  <si>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</si>
  <si>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</si>
  <si>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</si>
  <si>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</si>
  <si>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</si>
  <si>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</si>
  <si>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</si>
  <si>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</si>
  <si>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</si>
  <si>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</si>
  <si>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</si>
  <si>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</si>
  <si>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</si>
  <si>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</si>
  <si>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</si>
  <si>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</si>
  <si>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</si>
  <si>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</si>
  <si>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</si>
  <si>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</si>
  <si>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</si>
  <si>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</si>
  <si>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</si>
  <si>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</si>
  <si>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</si>
  <si>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</si>
  <si>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</si>
  <si>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</si>
  <si>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</si>
  <si>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</si>
  <si>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</si>
  <si>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</si>
  <si>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</si>
  <si>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</si>
  <si>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</si>
  <si>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</si>
  <si>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</si>
  <si>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</si>
  <si>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</si>
  <si>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</si>
  <si>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</si>
  <si>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</si>
  <si>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</si>
  <si>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</si>
  <si>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</si>
  <si>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</si>
  <si>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</si>
  <si>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</si>
  <si>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</si>
  <si>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</si>
  <si>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</si>
  <si>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</si>
  <si>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</si>
  <si>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</si>
  <si>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</si>
  <si>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</si>
  <si>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</si>
  <si>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</si>
  <si>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</si>
  <si>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</si>
  <si>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</si>
  <si>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</si>
  <si>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</si>
  <si>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</si>
  <si>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</si>
  <si>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</si>
  <si>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</si>
  <si>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</si>
  <si>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</si>
  <si>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</si>
  <si>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</si>
  <si>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</si>
  <si>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</si>
  <si>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</si>
  <si>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</si>
  <si>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</si>
  <si>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</si>
  <si>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</si>
  <si>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</si>
  <si>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</si>
  <si>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</si>
  <si>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</si>
  <si>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</si>
  <si>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</si>
  <si>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</si>
  <si>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</si>
  <si>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</si>
  <si>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</si>
  <si>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</si>
  <si>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</si>
  <si>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</si>
  <si>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</si>
  <si>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</si>
  <si>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</si>
  <si>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</si>
  <si>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</si>
  <si>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</si>
  <si>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</si>
  <si>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</si>
  <si>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</si>
  <si>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</si>
  <si>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</si>
  <si>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</si>
  <si>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</si>
  <si>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</si>
  <si>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</si>
  <si>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</si>
  <si>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</si>
  <si>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</si>
  <si>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</si>
  <si>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</si>
  <si>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</si>
  <si>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</si>
  <si>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</si>
  <si>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</si>
  <si>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</si>
  <si>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</si>
  <si>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</si>
  <si>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</si>
  <si>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</si>
  <si>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</si>
  <si>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</si>
  <si>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</si>
  <si>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</si>
  <si>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</si>
  <si>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</si>
  <si>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</si>
  <si>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</si>
  <si>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</si>
  <si>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</si>
  <si>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</si>
  <si>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</si>
  <si>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</si>
  <si>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</si>
  <si>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</si>
  <si>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</si>
  <si>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</si>
  <si>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</si>
  <si>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</si>
  <si>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</si>
  <si>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</si>
  <si>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</si>
  <si>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</si>
  <si>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</si>
  <si>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</si>
  <si>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</si>
  <si>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</si>
  <si>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</si>
  <si>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</si>
  <si>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</si>
  <si>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</si>
  <si>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</si>
  <si>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</si>
  <si>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</si>
  <si>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</si>
  <si>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</si>
  <si>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</si>
  <si>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</si>
  <si>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</si>
  <si>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</si>
  <si>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</si>
  <si>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</si>
  <si>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</si>
  <si>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</si>
  <si>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</si>
  <si>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</si>
  <si>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</si>
  <si>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</si>
  <si>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</si>
  <si>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</si>
  <si>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</si>
  <si>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</si>
  <si>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</si>
  <si>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</si>
  <si>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</si>
  <si>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</si>
  <si>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</si>
  <si>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</si>
  <si>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</si>
  <si>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</si>
  <si>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</si>
  <si>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</si>
  <si>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</si>
  <si>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</si>
  <si>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</si>
  <si>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</si>
  <si>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</si>
  <si>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</si>
  <si>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</si>
  <si>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</si>
  <si>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</si>
  <si>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</si>
  <si>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</si>
  <si>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</si>
  <si>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</si>
  <si>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</si>
  <si>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</si>
  <si>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</si>
  <si>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</si>
  <si>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</si>
  <si>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</si>
  <si>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</si>
  <si>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</si>
  <si>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</si>
  <si>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</si>
  <si>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</si>
  <si>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</si>
  <si>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</si>
  <si>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</si>
  <si>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</si>
  <si>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</si>
  <si>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</si>
  <si>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</si>
  <si>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</si>
  <si>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</si>
  <si>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</si>
  <si>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</si>
  <si>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</si>
  <si>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</si>
  <si>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</si>
  <si>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</si>
  <si>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</si>
  <si>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</si>
  <si>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</si>
  <si>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</si>
  <si>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</si>
  <si>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</si>
  <si>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</si>
  <si>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</si>
  <si>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</si>
  <si>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</si>
  <si>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</si>
  <si>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</si>
  <si>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</si>
  <si>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</si>
  <si>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</si>
  <si>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</si>
  <si>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</si>
  <si>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</si>
  <si>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</si>
  <si>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</si>
  <si>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</si>
  <si>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</si>
  <si>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</si>
  <si>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</si>
  <si>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</si>
  <si>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</si>
  <si>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</si>
  <si>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</si>
  <si>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</si>
  <si>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</si>
  <si>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</si>
  <si>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</si>
  <si>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</si>
  <si>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</si>
  <si>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</si>
  <si>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</si>
  <si>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</si>
  <si>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</si>
  <si>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</si>
  <si>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</si>
  <si>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</si>
  <si>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</si>
  <si>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</si>
  <si>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</si>
  <si>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</si>
  <si>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</si>
  <si>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</si>
  <si>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</si>
  <si>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</si>
  <si>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</si>
  <si>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</si>
  <si>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</si>
  <si>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</si>
  <si>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</si>
  <si>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</si>
  <si>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</si>
  <si>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</si>
  <si>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</si>
  <si>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</si>
  <si>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</si>
  <si>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</si>
  <si>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</si>
  <si>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</si>
  <si>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</si>
  <si>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</si>
  <si>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</si>
  <si>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</si>
  <si>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</si>
  <si>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</si>
  <si>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</si>
  <si>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</si>
  <si>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</si>
  <si>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</si>
  <si>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</si>
  <si>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</si>
  <si>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</si>
  <si>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</si>
  <si>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</si>
  <si>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</si>
  <si>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</si>
  <si>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</si>
  <si>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</si>
  <si>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</si>
  <si>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</si>
  <si>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</si>
  <si>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</si>
  <si>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</si>
  <si>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</si>
  <si>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</si>
  <si>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</si>
  <si>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</si>
  <si>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</si>
  <si>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</si>
  <si>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</si>
  <si>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</si>
  <si>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</si>
  <si>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</si>
  <si>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</si>
  <si>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</si>
  <si>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</si>
  <si>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</si>
  <si>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</si>
  <si>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</si>
  <si>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</si>
  <si>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</si>
  <si>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</si>
  <si>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</si>
  <si>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</si>
  <si>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</si>
  <si>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</si>
  <si>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</si>
  <si>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</si>
  <si>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</si>
  <si>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</si>
  <si>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</si>
  <si>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</si>
  <si>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</si>
  <si>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</si>
  <si>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</si>
  <si>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</si>
  <si>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</si>
  <si>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</si>
  <si>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</si>
  <si>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</si>
  <si>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</si>
  <si>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</si>
  <si>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</si>
  <si>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</si>
  <si>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</si>
  <si>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</si>
  <si>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</si>
  <si>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</si>
  <si>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</si>
  <si>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</si>
  <si>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</si>
  <si>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</si>
  <si>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</si>
  <si>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</si>
  <si>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</si>
  <si>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</si>
  <si>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</si>
  <si>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</si>
  <si>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</si>
  <si>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</si>
  <si>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</si>
  <si>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</si>
  <si>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</si>
  <si>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</si>
  <si>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</si>
  <si>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</si>
  <si>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</si>
  <si>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</si>
  <si>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</si>
  <si>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</si>
  <si>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</si>
  <si>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</si>
  <si>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</si>
  <si>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</si>
  <si>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</si>
  <si>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</si>
  <si>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</si>
  <si>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</si>
  <si>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</si>
  <si>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</si>
  <si>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</si>
  <si>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</si>
  <si>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</si>
  <si>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</si>
  <si>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</si>
  <si>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</si>
  <si>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</si>
  <si>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</si>
  <si>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</si>
  <si>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</si>
  <si>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</si>
  <si>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</si>
  <si>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</si>
  <si>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</si>
  <si>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</si>
  <si>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</si>
  <si>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</si>
  <si>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</si>
  <si>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</si>
  <si>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</si>
  <si>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</si>
  <si>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</si>
  <si>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</si>
  <si>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</si>
  <si>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</si>
  <si>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</si>
  <si>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</si>
  <si>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</si>
  <si>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</si>
  <si>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</si>
  <si>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</si>
  <si>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</si>
  <si>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</si>
  <si>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</si>
  <si>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</si>
  <si>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</si>
  <si>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</si>
  <si>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</si>
  <si>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</si>
  <si>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</si>
  <si>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</si>
  <si>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</si>
  <si>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</si>
  <si>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</si>
  <si>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</si>
  <si>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</si>
  <si>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</si>
  <si>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</si>
  <si>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</si>
  <si>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</si>
  <si>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</si>
  <si>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</si>
  <si>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</si>
  <si>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</si>
  <si>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</si>
  <si>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</si>
  <si>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</si>
  <si>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</si>
  <si>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</si>
  <si>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</si>
  <si>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</si>
  <si>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</si>
  <si>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</si>
  <si>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</si>
  <si>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</si>
  <si>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</si>
  <si>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</si>
  <si>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</si>
  <si>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</si>
  <si>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</si>
  <si>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</si>
  <si>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</si>
  <si>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</si>
  <si>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</si>
  <si>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</si>
  <si>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</si>
  <si>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</si>
  <si>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</si>
  <si>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</si>
  <si>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</si>
  <si>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</si>
  <si>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</si>
  <si>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</si>
  <si>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</si>
  <si>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</si>
  <si>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</si>
  <si>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</si>
  <si>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</si>
  <si>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</si>
  <si>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</si>
  <si>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</si>
  <si>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</si>
  <si>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</si>
  <si>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</si>
  <si>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</si>
  <si>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</si>
  <si>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</si>
  <si>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</si>
  <si>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</si>
  <si>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</si>
  <si>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</si>
  <si>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</si>
  <si>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</si>
  <si>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</si>
  <si>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</si>
  <si>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</si>
  <si>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</si>
  <si>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</si>
  <si>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</si>
  <si>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</si>
  <si>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</si>
  <si>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</si>
  <si>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</si>
  <si>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</si>
  <si>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</si>
  <si>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</si>
  <si>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</si>
  <si>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</si>
  <si>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</si>
  <si>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</si>
  <si>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</si>
  <si>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</si>
  <si>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</si>
  <si>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</si>
  <si>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</si>
  <si>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</si>
  <si>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</si>
  <si>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</si>
  <si>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</si>
  <si>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</si>
  <si>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</si>
  <si>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</si>
  <si>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</si>
  <si>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</si>
  <si>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</si>
  <si>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</si>
  <si>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</si>
  <si>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</si>
  <si>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</si>
  <si>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</si>
  <si>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</si>
  <si>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</si>
  <si>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</si>
  <si>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</si>
  <si>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</si>
  <si>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</si>
  <si>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</si>
  <si>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</si>
  <si>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</si>
  <si>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</si>
  <si>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</si>
  <si>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</si>
  <si>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</si>
  <si>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</si>
  <si>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</si>
  <si>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</si>
  <si>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</si>
  <si>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</si>
  <si>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</si>
  <si>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</si>
  <si>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</si>
  <si>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</si>
  <si>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</si>
  <si>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</si>
  <si>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</si>
  <si>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</si>
  <si>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</si>
  <si>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</si>
  <si>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</si>
  <si>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</si>
  <si>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</si>
  <si>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</si>
  <si>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</si>
  <si>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</si>
  <si>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</si>
  <si>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</si>
  <si>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</si>
  <si>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</si>
  <si>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</si>
  <si>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</si>
  <si>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</si>
  <si>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</si>
  <si>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</si>
  <si>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</si>
  <si>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</si>
  <si>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</si>
  <si>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</si>
  <si>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</si>
  <si>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</si>
  <si>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</si>
  <si>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</si>
  <si>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</si>
  <si>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</si>
  <si>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</si>
  <si>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</si>
  <si>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</si>
  <si>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</si>
  <si>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</si>
  <si>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</si>
  <si>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</si>
  <si>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</si>
  <si>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</si>
  <si>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</si>
  <si>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</si>
  <si>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</si>
  <si>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</si>
  <si>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</si>
  <si>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</si>
  <si>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</si>
  <si>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</si>
  <si>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</si>
  <si>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</si>
  <si>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</si>
  <si>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</si>
  <si>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</si>
  <si>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</si>
  <si>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</si>
  <si>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</si>
  <si>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</si>
  <si>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</si>
  <si>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</si>
  <si>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</si>
  <si>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</si>
  <si>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</si>
  <si>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</si>
  <si>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</si>
  <si>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</si>
  <si>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</si>
  <si>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</si>
  <si>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</si>
  <si>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</si>
  <si>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</si>
  <si>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</si>
  <si>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</si>
  <si>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</si>
  <si>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</si>
  <si>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</si>
  <si>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</si>
  <si>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</si>
  <si>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</si>
  <si>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</si>
  <si>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</si>
  <si>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</si>
  <si>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</si>
  <si>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</si>
  <si>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</si>
  <si>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</si>
  <si>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</si>
  <si>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</si>
  <si>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</si>
  <si>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</si>
  <si>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</si>
  <si>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</si>
  <si>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</si>
  <si>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</si>
  <si>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</si>
  <si>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</si>
  <si>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</si>
  <si>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</si>
  <si>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</si>
  <si>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</si>
  <si>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</si>
  <si>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</si>
  <si>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</si>
  <si>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</si>
  <si>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</si>
  <si>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</si>
  <si>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</si>
  <si>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</si>
  <si>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</si>
  <si>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</si>
  <si>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</si>
  <si>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</si>
  <si>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</si>
  <si>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</si>
  <si>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</si>
  <si>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</si>
  <si>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</si>
  <si>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</si>
  <si>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</si>
  <si>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</si>
  <si>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</si>
  <si>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</si>
  <si>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</si>
  <si>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</si>
  <si>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</si>
  <si>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</si>
  <si>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</si>
  <si>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</si>
  <si>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</si>
  <si>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</si>
  <si>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</si>
  <si>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</si>
  <si>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</si>
  <si>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</si>
  <si>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</si>
  <si>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</si>
  <si>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</si>
  <si>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</si>
  <si>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</si>
  <si>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</si>
  <si>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</si>
  <si>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</si>
  <si>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</si>
  <si>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</si>
  <si>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</si>
  <si>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</si>
  <si>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</si>
  <si>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</si>
  <si>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</si>
  <si>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</si>
  <si>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</si>
  <si>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</si>
  <si>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</si>
  <si>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</si>
  <si>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</si>
  <si>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</si>
  <si>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</si>
  <si>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</si>
  <si>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</si>
  <si>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</si>
  <si>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</si>
  <si>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</si>
  <si>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</si>
  <si>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</si>
  <si>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</si>
  <si>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</si>
  <si>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</si>
  <si>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</si>
  <si>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</si>
  <si>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</si>
  <si>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</si>
  <si>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</si>
  <si>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</si>
  <si>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</si>
  <si>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</si>
  <si>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</si>
  <si>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</si>
  <si>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</si>
  <si>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</si>
  <si>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</si>
  <si>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</si>
  <si>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</si>
  <si>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</si>
  <si>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</si>
  <si>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</si>
  <si>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</si>
  <si>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</si>
  <si>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</si>
  <si>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</si>
  <si>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</si>
  <si>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</si>
  <si>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</si>
  <si>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</si>
  <si>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</si>
  <si>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</si>
  <si>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</si>
  <si>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</si>
  <si>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</si>
  <si>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</si>
  <si>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</si>
  <si>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</si>
  <si>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</si>
  <si>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</si>
  <si>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</si>
  <si>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</si>
  <si>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</si>
  <si>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</si>
  <si>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</si>
  <si>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</si>
  <si>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</si>
  <si>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</si>
  <si>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</si>
  <si>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</si>
  <si>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</si>
  <si>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</si>
  <si>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</si>
  <si>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</si>
  <si>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</si>
  <si>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</si>
  <si>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</si>
  <si>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</si>
  <si>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</si>
  <si>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</si>
  <si>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</si>
  <si>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</si>
  <si>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</si>
  <si>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</si>
  <si>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</si>
  <si>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</si>
  <si>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</si>
  <si>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</si>
  <si>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</si>
  <si>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</si>
  <si>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</si>
  <si>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</si>
  <si>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</si>
  <si>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</si>
  <si>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</si>
  <si>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</si>
  <si>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</si>
  <si>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</si>
  <si>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</si>
  <si>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</si>
  <si>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</si>
  <si>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</si>
  <si>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</si>
  <si>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</si>
  <si>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</si>
  <si>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</si>
  <si>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</si>
  <si>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</si>
  <si>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</si>
  <si>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</si>
  <si>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</si>
  <si>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</si>
  <si>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</si>
  <si>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</si>
  <si>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</si>
  <si>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</si>
  <si>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</si>
  <si>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</si>
  <si>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</si>
  <si>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</si>
  <si>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</si>
  <si>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</si>
  <si>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</si>
  <si>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</si>
  <si>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</si>
  <si>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</si>
  <si>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</si>
  <si>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</si>
  <si>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</si>
  <si>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</si>
  <si>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</si>
  <si>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</si>
  <si>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</si>
  <si>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</si>
  <si>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</si>
  <si>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</si>
  <si>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</si>
  <si>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</si>
  <si>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</si>
  <si>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</si>
  <si>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</si>
  <si>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</si>
  <si>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</si>
  <si>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</si>
  <si>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</si>
  <si>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</si>
  <si>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</si>
  <si>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</si>
  <si>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</si>
  <si>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</si>
  <si>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</si>
  <si>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</si>
  <si>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</si>
  <si>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</si>
  <si>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</si>
  <si>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</si>
  <si>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</si>
  <si>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</si>
  <si>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</si>
  <si>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</si>
  <si>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</si>
  <si>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</si>
  <si>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</si>
  <si>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</si>
  <si>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</si>
  <si>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</si>
  <si>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</si>
  <si>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</si>
  <si>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</si>
  <si>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</si>
  <si>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</si>
  <si>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</si>
  <si>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</si>
  <si>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</si>
  <si>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</si>
  <si>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</si>
  <si>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</si>
  <si>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</si>
  <si>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</si>
  <si>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</si>
  <si>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</si>
  <si>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</si>
  <si>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</si>
  <si>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</si>
  <si>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</si>
  <si>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</si>
  <si>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</si>
  <si>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</si>
  <si>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</si>
  <si>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</si>
  <si>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</si>
  <si>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</si>
  <si>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</si>
  <si>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</si>
  <si>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</si>
  <si>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</si>
  <si>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</si>
  <si>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</si>
  <si>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</si>
  <si>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</si>
  <si>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</si>
  <si>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</si>
  <si>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</si>
  <si>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</si>
  <si>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</si>
  <si>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</si>
  <si>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</si>
  <si>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</si>
  <si>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</si>
  <si>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</si>
  <si>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</si>
  <si>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</si>
  <si>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</si>
  <si>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</si>
  <si>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</si>
  <si>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</si>
  <si>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</si>
  <si>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</si>
  <si>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</si>
  <si>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</si>
  <si>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</si>
  <si>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</si>
  <si>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</si>
  <si>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</si>
  <si>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</si>
  <si>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</si>
  <si>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</si>
  <si>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</si>
  <si>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</si>
  <si>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</si>
  <si>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</si>
  <si>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</si>
  <si>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</si>
  <si>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</si>
  <si>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</si>
  <si>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</si>
  <si>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</si>
  <si>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</si>
  <si>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</si>
  <si>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</si>
  <si>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</si>
  <si>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</si>
  <si>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</si>
  <si>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</si>
  <si>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</si>
  <si>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</si>
  <si>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</si>
  <si>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</si>
  <si>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</si>
  <si>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</si>
  <si>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</si>
  <si>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</si>
  <si>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</si>
  <si>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</si>
  <si>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</si>
  <si>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</si>
  <si>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</si>
  <si>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</si>
  <si>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</si>
  <si>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</si>
  <si>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</si>
  <si>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</si>
  <si>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</si>
  <si>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</si>
  <si>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</si>
  <si>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</si>
  <si>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</si>
  <si>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</si>
  <si>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</si>
  <si>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</si>
  <si>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</si>
  <si>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</si>
  <si>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</si>
  <si>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</si>
  <si>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</si>
  <si>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</si>
  <si>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</si>
  <si>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</si>
  <si>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</si>
  <si>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</si>
  <si>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</si>
  <si>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</si>
  <si>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</si>
  <si>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</si>
  <si>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</si>
  <si>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</si>
  <si>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</si>
  <si>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</si>
  <si>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</si>
  <si>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</si>
  <si>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</si>
  <si>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</si>
  <si>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</si>
  <si>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</si>
  <si>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</si>
  <si>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</si>
  <si>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</si>
  <si>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</si>
  <si>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</si>
  <si>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</si>
  <si>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</si>
  <si>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</si>
  <si>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</si>
  <si>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</si>
  <si>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</si>
  <si>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</si>
  <si>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</si>
  <si>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</si>
  <si>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</si>
  <si>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</si>
  <si>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</si>
  <si>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</si>
  <si>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</si>
  <si>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</si>
  <si>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</si>
  <si>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</si>
  <si>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</si>
  <si>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</si>
  <si>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</si>
  <si>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</si>
  <si>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</si>
  <si>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</si>
  <si>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</si>
  <si>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</si>
  <si>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</si>
  <si>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</si>
  <si>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</si>
  <si>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</si>
  <si>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</si>
  <si>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</si>
  <si>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</si>
  <si>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</si>
  <si>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</si>
  <si>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</si>
  <si>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</si>
  <si>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</si>
  <si>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</si>
  <si>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</si>
  <si>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</si>
  <si>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</si>
  <si>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</si>
  <si>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</si>
  <si>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</si>
  <si>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</si>
  <si>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</si>
  <si>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</si>
  <si>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</si>
  <si>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</si>
  <si>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</si>
  <si>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</si>
  <si>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</si>
  <si>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</si>
  <si>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</si>
  <si>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</si>
  <si>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</si>
  <si>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</si>
  <si>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</si>
  <si>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</si>
  <si>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</si>
  <si>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</si>
  <si>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</si>
  <si>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</si>
  <si>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</si>
  <si>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</si>
  <si>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</si>
  <si>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</si>
  <si>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</si>
  <si>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</si>
  <si>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</si>
  <si>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</si>
  <si>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</si>
  <si>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</si>
  <si>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</si>
  <si>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</si>
  <si>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</si>
  <si>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</si>
  <si>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</si>
  <si>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</si>
  <si>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</si>
  <si>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</si>
  <si>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</si>
  <si>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</si>
  <si>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</si>
  <si>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</si>
  <si>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</si>
  <si>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</si>
  <si>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</si>
  <si>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</si>
  <si>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</si>
  <si>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</si>
  <si>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</si>
  <si>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</si>
  <si>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</si>
  <si>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</si>
  <si>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</si>
  <si>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</si>
  <si>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</si>
  <si>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</si>
  <si>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</si>
  <si>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</si>
  <si>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</si>
  <si>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</si>
  <si>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</si>
  <si>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</si>
  <si>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</si>
  <si>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</si>
  <si>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</si>
  <si>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</si>
  <si>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</si>
  <si>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</si>
  <si>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</si>
  <si>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</si>
  <si>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</si>
  <si>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</si>
  <si>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</si>
  <si>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</si>
  <si>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</si>
  <si>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</si>
  <si>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</si>
  <si>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</si>
  <si>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</si>
  <si>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</si>
  <si>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</si>
  <si>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</si>
  <si>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</si>
  <si>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</si>
  <si>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</si>
  <si>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</si>
  <si>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</si>
  <si>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</si>
  <si>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</si>
  <si>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</si>
  <si>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</si>
  <si>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</si>
  <si>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</si>
  <si>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</si>
  <si>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</si>
  <si>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</si>
  <si>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</si>
  <si>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</si>
  <si>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</si>
  <si>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</si>
  <si>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</si>
  <si>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</si>
  <si>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</si>
  <si>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</si>
  <si>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</si>
  <si>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</si>
  <si>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</si>
  <si>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</si>
  <si>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</si>
  <si>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</si>
  <si>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</si>
  <si>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</si>
  <si>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</si>
  <si>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</si>
  <si>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</si>
  <si>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</si>
  <si>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</si>
  <si>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</si>
  <si>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</si>
  <si>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</si>
  <si>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</si>
  <si>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</si>
  <si>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</si>
  <si>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</si>
  <si>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</si>
  <si>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</si>
  <si>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</si>
  <si>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</si>
  <si>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</si>
  <si>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</si>
  <si>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</si>
  <si>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</si>
  <si>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</si>
  <si>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</si>
  <si>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</si>
  <si>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</si>
  <si>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</si>
  <si>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</si>
  <si>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</si>
  <si>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</si>
  <si>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</si>
  <si>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</si>
  <si>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</si>
  <si>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</si>
  <si>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</si>
  <si>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</si>
  <si>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</si>
  <si>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</si>
  <si>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</si>
  <si>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</si>
  <si>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</si>
  <si>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</si>
  <si>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</si>
  <si>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</si>
  <si>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</si>
  <si>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</si>
  <si>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</si>
  <si>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</si>
  <si>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</si>
  <si>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</si>
  <si>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</si>
  <si>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</si>
  <si>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</si>
  <si>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</si>
  <si>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</si>
  <si>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</si>
  <si>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</si>
  <si>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</si>
  <si>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</si>
  <si>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</si>
  <si>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</si>
  <si>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</si>
  <si>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</si>
  <si>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</si>
  <si>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</si>
  <si>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</si>
  <si>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</si>
  <si>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</si>
  <si>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</si>
  <si>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</si>
  <si>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</si>
  <si>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</si>
  <si>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</si>
  <si>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</si>
  <si>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</si>
  <si>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</si>
  <si>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</si>
  <si>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</si>
  <si>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</si>
  <si>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</si>
  <si>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</si>
  <si>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</si>
  <si>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</si>
  <si>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</si>
  <si>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</si>
  <si>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</si>
  <si>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</si>
  <si>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</si>
  <si>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</si>
  <si>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</si>
  <si>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</si>
  <si>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</si>
  <si>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</si>
  <si>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</si>
  <si>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</si>
  <si>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</si>
  <si>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</si>
  <si>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</si>
  <si>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</si>
  <si>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</si>
  <si>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</si>
  <si>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</si>
  <si>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</si>
  <si>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</si>
  <si>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</si>
  <si>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</si>
  <si>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</si>
  <si>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</si>
  <si>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</si>
  <si>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</si>
  <si>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</si>
  <si>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</si>
  <si>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</si>
  <si>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</si>
  <si>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</si>
  <si>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</si>
  <si>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</si>
  <si>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</si>
  <si>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</si>
  <si>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</si>
  <si>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</si>
  <si>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</si>
  <si>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</si>
  <si>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</si>
  <si>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</si>
  <si>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</si>
  <si>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</si>
  <si>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</si>
  <si>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</si>
  <si>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</si>
  <si>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</si>
  <si>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</si>
  <si>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</si>
  <si>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</si>
  <si>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</si>
  <si>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</si>
  <si>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</si>
  <si>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</si>
  <si>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</si>
  <si>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</si>
  <si>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</si>
  <si>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</si>
  <si>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</si>
  <si>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</si>
  <si>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</si>
  <si>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</si>
  <si>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</si>
  <si>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</si>
  <si>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</si>
  <si>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</si>
  <si>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</si>
  <si>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</si>
  <si>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</si>
  <si>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</si>
  <si>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</si>
  <si>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</si>
  <si>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</si>
  <si>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</si>
  <si>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</si>
  <si>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</si>
  <si>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</si>
  <si>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</si>
  <si>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</si>
  <si>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</si>
  <si>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</si>
  <si>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</si>
  <si>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</si>
  <si>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</si>
  <si>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</si>
  <si>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</si>
  <si>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</si>
  <si>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</si>
  <si>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</si>
  <si>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</si>
  <si>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</si>
  <si>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</si>
  <si>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</si>
  <si>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</si>
  <si>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</si>
  <si>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</si>
  <si>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</si>
  <si>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</si>
  <si>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</si>
  <si>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</si>
  <si>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</si>
  <si>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</si>
  <si>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</si>
  <si>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</si>
  <si>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</si>
  <si>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</si>
  <si>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</si>
  <si>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</si>
  <si>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</si>
  <si>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</si>
  <si>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</si>
  <si>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</si>
  <si>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</si>
  <si>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</si>
  <si>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</si>
  <si>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</si>
  <si>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</si>
  <si>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</si>
  <si>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</si>
  <si>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</si>
  <si>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</si>
  <si>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</si>
  <si>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</si>
  <si>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</si>
  <si>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</si>
  <si>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</si>
  <si>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</si>
  <si>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</si>
  <si>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</si>
  <si>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</si>
  <si>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</si>
  <si>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</si>
  <si>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</si>
  <si>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</si>
  <si>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</si>
  <si>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</si>
  <si>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</si>
  <si>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</si>
  <si>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</si>
  <si>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</si>
  <si>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</si>
  <si>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</si>
  <si>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</si>
  <si>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</si>
  <si>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</si>
  <si>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</si>
  <si>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</si>
  <si>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</si>
  <si>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</si>
  <si>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</si>
  <si>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</si>
  <si>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</si>
  <si>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</si>
  <si>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</si>
  <si>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</si>
  <si>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</si>
  <si>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</si>
  <si>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</si>
  <si>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</si>
  <si>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</si>
  <si>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</si>
  <si>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</si>
  <si>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</si>
  <si>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</si>
  <si>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</si>
  <si>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</si>
  <si>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</si>
  <si>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</si>
  <si>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</si>
  <si>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</si>
  <si>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</si>
  <si>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</si>
  <si>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</si>
  <si>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</si>
  <si>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</si>
  <si>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</si>
  <si>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</si>
  <si>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</si>
  <si>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</si>
  <si>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</si>
  <si>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</si>
  <si>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</si>
  <si>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</si>
  <si>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</si>
  <si>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</si>
  <si>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</si>
  <si>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</si>
  <si>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</si>
  <si>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</si>
  <si>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</si>
  <si>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</si>
  <si>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</si>
  <si>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</si>
  <si>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</si>
  <si>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</si>
  <si>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</si>
  <si>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</si>
  <si>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</si>
  <si>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</si>
  <si>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</si>
  <si>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</si>
  <si>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</si>
  <si>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</si>
  <si>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</si>
  <si>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</si>
  <si>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</si>
  <si>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</si>
  <si>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</si>
  <si>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</si>
  <si>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</si>
  <si>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</si>
  <si>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</si>
  <si>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</si>
  <si>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</si>
  <si>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</si>
  <si>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</si>
  <si>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</si>
  <si>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</si>
  <si>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</si>
  <si>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</si>
  <si>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</si>
  <si>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</si>
  <si>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</si>
  <si>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</si>
  <si>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</si>
  <si>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</si>
  <si>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</si>
  <si>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</si>
  <si>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</si>
  <si>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</si>
  <si>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</si>
  <si>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</si>
  <si>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</si>
  <si>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</si>
  <si>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</si>
  <si>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</si>
  <si>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</si>
  <si>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</si>
  <si>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</si>
  <si>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</si>
  <si>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</si>
  <si>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</si>
  <si>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</si>
  <si>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</si>
  <si>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</si>
  <si>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</si>
  <si>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</si>
  <si>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</si>
  <si>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</si>
  <si>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</si>
  <si>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</si>
  <si>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</si>
  <si>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</si>
  <si>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</si>
  <si>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</si>
  <si>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</si>
  <si>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</si>
  <si>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</si>
  <si>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</si>
  <si>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</si>
  <si>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</si>
  <si>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</si>
  <si>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</si>
  <si>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</si>
  <si>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</si>
  <si>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</si>
  <si>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</si>
  <si>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</si>
  <si>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</si>
  <si>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</si>
  <si>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</si>
  <si>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</si>
  <si>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</si>
  <si>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</si>
  <si>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</si>
  <si>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</si>
  <si>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</si>
  <si>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</si>
  <si>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</si>
  <si>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</si>
  <si>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</si>
  <si>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</si>
  <si>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</si>
  <si>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</si>
  <si>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</si>
  <si>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</si>
  <si>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</si>
  <si>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</si>
  <si>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</si>
  <si>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</si>
  <si>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</si>
  <si>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</si>
  <si>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</si>
  <si>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</si>
  <si>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</si>
  <si>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</si>
  <si>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</si>
  <si>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</si>
  <si>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</si>
  <si>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</si>
  <si>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</si>
  <si>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</si>
  <si>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</si>
  <si>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</si>
  <si>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</si>
  <si>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</si>
  <si>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</si>
  <si>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</si>
  <si>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</si>
  <si>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</si>
  <si>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</si>
  <si>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</si>
  <si>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</si>
  <si>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</si>
  <si>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</si>
  <si>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</si>
  <si>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</si>
  <si>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</si>
  <si>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</si>
  <si>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</si>
  <si>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</si>
  <si>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</si>
  <si>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</si>
  <si>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</si>
  <si>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</si>
  <si>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</si>
  <si>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</si>
  <si>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</si>
  <si>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</si>
  <si>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</si>
  <si>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</si>
  <si>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</si>
  <si>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</si>
  <si>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</si>
  <si>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</si>
  <si>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</si>
  <si>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</si>
  <si>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</si>
  <si>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</si>
  <si>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</si>
  <si>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</si>
  <si>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</si>
  <si>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</si>
  <si>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</si>
  <si>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</si>
  <si>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</si>
  <si>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</si>
  <si>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</si>
  <si>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</si>
  <si>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</si>
  <si>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</si>
  <si>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</si>
  <si>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</si>
  <si>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</si>
  <si>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</si>
  <si>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</si>
  <si>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</si>
  <si>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</si>
  <si>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</si>
  <si>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</si>
  <si>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</si>
  <si>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</si>
  <si>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</si>
  <si>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</si>
  <si>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</si>
  <si>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</si>
  <si>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</si>
  <si>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</si>
  <si>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</si>
  <si>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</si>
  <si>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</si>
  <si>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</si>
  <si>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</si>
  <si>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</si>
  <si>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</si>
  <si>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</si>
  <si>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</si>
  <si>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</si>
  <si>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</si>
  <si>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</si>
  <si>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</si>
  <si>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</si>
  <si>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</si>
  <si>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</si>
  <si>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</si>
  <si>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</si>
  <si>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</si>
  <si>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</si>
  <si>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</si>
  <si>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</si>
  <si>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</si>
  <si>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</si>
  <si>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</si>
  <si>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</si>
  <si>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</si>
  <si>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</si>
  <si>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</si>
  <si>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</si>
  <si>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</si>
  <si>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</si>
  <si>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</si>
  <si>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</si>
  <si>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</si>
  <si>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</si>
  <si>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</si>
  <si>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</si>
  <si>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</si>
  <si>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</si>
  <si>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</si>
  <si>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</si>
  <si>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</si>
  <si>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</si>
  <si>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</si>
  <si>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</si>
  <si>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</si>
  <si>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</si>
  <si>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</si>
  <si>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</si>
  <si>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</si>
  <si>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</si>
  <si>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</si>
  <si>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</si>
  <si>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</si>
  <si>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</si>
  <si>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</si>
  <si>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</si>
  <si>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</si>
  <si>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</si>
  <si>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</si>
  <si>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</si>
  <si>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</si>
  <si>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</si>
  <si>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</si>
  <si>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</si>
  <si>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</si>
  <si>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</si>
  <si>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</si>
  <si>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</si>
  <si>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</si>
  <si>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</si>
  <si>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</si>
  <si>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</si>
  <si>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</si>
  <si>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</si>
  <si>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</si>
  <si>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</si>
  <si>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</si>
  <si>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</si>
  <si>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</si>
  <si>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</si>
  <si>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</si>
  <si>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</si>
  <si>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</si>
  <si>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</si>
  <si>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</si>
  <si>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</si>
  <si>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</si>
  <si>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</si>
  <si>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</si>
  <si>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</si>
  <si>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</si>
  <si>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</si>
  <si>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</si>
  <si>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</si>
  <si>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</si>
  <si>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</si>
  <si>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</si>
  <si>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</si>
  <si>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</si>
  <si>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</si>
  <si>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</si>
  <si>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</si>
  <si>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</si>
  <si>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</si>
  <si>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</si>
  <si>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</si>
  <si>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</si>
  <si>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</si>
  <si>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</si>
  <si>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</si>
  <si>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</si>
  <si>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</si>
  <si>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</si>
  <si>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</si>
  <si>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</si>
  <si>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</si>
  <si>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</si>
  <si>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</si>
  <si>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</si>
  <si>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</si>
  <si>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</si>
  <si>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</si>
  <si>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</si>
  <si>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</si>
  <si>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</si>
  <si>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</si>
  <si>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</si>
  <si>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</si>
  <si>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</si>
  <si>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</si>
  <si>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</si>
  <si>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</si>
  <si>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</si>
  <si>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</si>
  <si>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</si>
  <si>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</si>
  <si>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</si>
  <si>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</si>
  <si>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</si>
  <si>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</si>
  <si>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</si>
  <si>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</si>
  <si>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</si>
  <si>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</si>
  <si>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</si>
  <si>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</si>
  <si>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</si>
  <si>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</si>
  <si>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</si>
  <si>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</si>
  <si>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</si>
  <si>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</si>
  <si>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</si>
  <si>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</si>
  <si>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</si>
  <si>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</si>
  <si>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</si>
  <si>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</si>
  <si>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</si>
  <si>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</si>
  <si>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</si>
  <si>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</si>
  <si>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</si>
  <si>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</si>
  <si>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</si>
  <si>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</si>
  <si>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</si>
  <si>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</si>
  <si>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</si>
  <si>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</si>
  <si>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</si>
  <si>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</si>
  <si>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</si>
  <si>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</si>
  <si>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</si>
  <si>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</si>
  <si>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</si>
  <si>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</si>
  <si>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</si>
  <si>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</si>
  <si>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</si>
  <si>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</si>
  <si>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</si>
  <si>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</si>
  <si>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</si>
  <si>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</si>
  <si>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</si>
  <si>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</si>
  <si>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</si>
  <si>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</si>
  <si>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</si>
  <si>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</si>
  <si>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</si>
  <si>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</si>
  <si>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</si>
  <si>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</si>
  <si>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</si>
  <si>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</si>
  <si>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</si>
  <si>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</si>
  <si>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</si>
  <si>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</si>
  <si>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</si>
  <si>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</si>
  <si>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</si>
  <si>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</si>
  <si>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</si>
  <si>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</si>
  <si>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</si>
  <si>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</si>
  <si>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</si>
  <si>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</si>
  <si>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</si>
  <si>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</si>
  <si>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</si>
  <si>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</si>
  <si>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</si>
  <si>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</si>
  <si>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</si>
  <si>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</si>
  <si>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</si>
  <si>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</si>
  <si>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</si>
  <si>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</si>
  <si>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</si>
  <si>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</si>
  <si>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</si>
  <si>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</si>
  <si>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</si>
  <si>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</si>
  <si>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</si>
  <si>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</si>
  <si>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</si>
  <si>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</si>
  <si>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</si>
  <si>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</si>
  <si>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</si>
  <si>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</si>
  <si>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</si>
  <si>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</si>
  <si>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</si>
  <si>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</si>
  <si>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</si>
  <si>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</si>
  <si>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</si>
  <si>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</si>
  <si>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</si>
  <si>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</si>
  <si>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</si>
  <si>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</si>
  <si>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</si>
  <si>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</si>
  <si>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</si>
  <si>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</si>
  <si>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</si>
  <si>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</si>
  <si>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</si>
  <si>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</si>
  <si>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</si>
  <si>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</si>
  <si>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</si>
  <si>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</si>
  <si>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</si>
  <si>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</si>
  <si>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</si>
  <si>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</si>
  <si>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</si>
  <si>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</si>
  <si>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</si>
  <si>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</si>
  <si>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</si>
  <si>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</si>
  <si>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</si>
  <si>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</si>
  <si>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</si>
  <si>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</si>
  <si>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</si>
  <si>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</si>
  <si>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</si>
  <si>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</si>
  <si>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</si>
  <si>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</si>
  <si>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</si>
  <si>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</si>
  <si>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</si>
  <si>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</si>
  <si>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</si>
  <si>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</si>
  <si>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</si>
  <si>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</si>
  <si>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</si>
  <si>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</si>
  <si>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</si>
  <si>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</si>
  <si>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</si>
  <si>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</si>
  <si>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</si>
  <si>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</si>
  <si>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</si>
  <si>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</si>
  <si>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</si>
  <si>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</si>
  <si>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</si>
  <si>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</si>
  <si>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</si>
  <si>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</si>
  <si>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</si>
  <si>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</si>
  <si>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</si>
  <si>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</si>
  <si>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</si>
  <si>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</si>
  <si>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</si>
  <si>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</si>
  <si>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</si>
  <si>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</si>
  <si>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</si>
  <si>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</si>
  <si>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</si>
  <si>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</si>
  <si>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</si>
  <si>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</si>
  <si>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</si>
  <si>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</si>
  <si>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</si>
  <si>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</si>
  <si>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</si>
  <si>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</si>
  <si>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</si>
  <si>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</si>
  <si>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</si>
  <si>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</si>
  <si>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</si>
  <si>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</si>
  <si>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</si>
  <si>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</si>
  <si>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</si>
  <si>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</si>
  <si>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</si>
  <si>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</si>
  <si>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</si>
  <si>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</si>
  <si>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</si>
  <si>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</si>
  <si>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</si>
  <si>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</si>
  <si>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</si>
  <si>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</si>
  <si>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</si>
  <si>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</si>
  <si>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</si>
  <si>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</si>
  <si>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</si>
  <si>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</si>
  <si>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</si>
  <si>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</si>
  <si>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</si>
  <si>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</si>
  <si>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</si>
  <si>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</si>
  <si>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</si>
  <si>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</si>
  <si>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</si>
  <si>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</si>
  <si>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</si>
  <si>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</si>
  <si>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</si>
  <si>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</si>
  <si>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</si>
  <si>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</si>
  <si>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</si>
  <si>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</si>
  <si>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</si>
  <si>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</si>
  <si>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</si>
  <si>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</si>
  <si>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</si>
  <si>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</si>
  <si>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</si>
  <si>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</si>
  <si>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</si>
  <si>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</si>
  <si>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</si>
  <si>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</si>
  <si>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</si>
  <si>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</si>
  <si>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</si>
  <si>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</si>
  <si>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</si>
  <si>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</si>
  <si>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</si>
  <si>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</si>
  <si>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</si>
  <si>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</si>
  <si>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</si>
  <si>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</si>
  <si>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</si>
  <si>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</si>
  <si>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</si>
  <si>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</si>
  <si>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</si>
  <si>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</si>
  <si>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</si>
  <si>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</si>
  <si>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</si>
  <si>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</si>
  <si>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</si>
  <si>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</si>
  <si>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</si>
  <si>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</si>
  <si>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</si>
  <si>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</si>
  <si>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</si>
  <si>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</si>
  <si>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</si>
  <si>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</si>
  <si>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</si>
  <si>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</si>
  <si>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</si>
  <si>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</si>
  <si>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</si>
  <si>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</si>
  <si>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</si>
  <si>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</si>
  <si>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</si>
  <si>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</si>
  <si>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</si>
  <si>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</si>
  <si>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</si>
  <si>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</si>
  <si>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</si>
  <si>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</si>
  <si>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</si>
  <si>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</si>
  <si>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</si>
  <si>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</si>
  <si>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</si>
  <si>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</si>
  <si>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</si>
  <si>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</si>
  <si>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</si>
  <si>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</si>
  <si>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</si>
  <si>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</si>
  <si>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</si>
  <si>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</si>
  <si>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</si>
  <si>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</si>
  <si>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</si>
  <si>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</si>
  <si>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</si>
  <si>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</si>
  <si>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</si>
  <si>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</si>
  <si>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</si>
  <si>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</si>
  <si>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</si>
  <si>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</si>
  <si>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</si>
  <si>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</si>
  <si>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</si>
  <si>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</si>
  <si>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</si>
  <si>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</si>
  <si>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</si>
  <si>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</si>
  <si>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</si>
  <si>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</si>
  <si>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</si>
  <si>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</si>
  <si>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</si>
  <si>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</si>
  <si>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</si>
  <si>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</si>
  <si>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</si>
  <si>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</si>
  <si>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</si>
  <si>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</si>
  <si>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</si>
  <si>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</si>
  <si>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</si>
  <si>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</si>
  <si>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</si>
  <si>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</si>
  <si>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</si>
  <si>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</si>
  <si>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</si>
  <si>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</si>
  <si>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</si>
  <si>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</si>
  <si>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</si>
  <si>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</si>
  <si>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</si>
  <si>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</si>
  <si>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</si>
  <si>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</si>
  <si>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</si>
  <si>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</si>
  <si>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</si>
  <si>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</si>
  <si>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</si>
  <si>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</si>
  <si>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</si>
  <si>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</si>
  <si>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</si>
  <si>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</si>
  <si>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</si>
  <si>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</si>
  <si>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</si>
  <si>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</si>
  <si>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</si>
  <si>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</si>
  <si>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</si>
  <si>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</si>
  <si>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</si>
  <si>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</si>
  <si>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</si>
  <si>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</si>
  <si>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</si>
  <si>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</si>
  <si>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</si>
  <si>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</si>
  <si>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</si>
  <si>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</si>
  <si>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</si>
  <si>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</si>
  <si>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</si>
  <si>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</si>
  <si>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</si>
  <si>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</si>
  <si>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</si>
  <si>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</si>
  <si>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</si>
  <si>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</si>
  <si>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</si>
  <si>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</si>
  <si>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</si>
  <si>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</si>
  <si>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</si>
  <si>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</si>
  <si>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</si>
  <si>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</si>
  <si>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</si>
  <si>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</si>
  <si>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</si>
  <si>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</si>
  <si>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</si>
  <si>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</si>
  <si>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</si>
  <si>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</si>
  <si>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</si>
  <si>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</si>
  <si>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</si>
  <si>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</si>
  <si>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</si>
  <si>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</si>
  <si>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</si>
  <si>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</si>
  <si>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</si>
  <si>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</si>
  <si>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</si>
  <si>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</si>
  <si>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</si>
  <si>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</si>
  <si>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</si>
  <si>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</si>
  <si>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</si>
  <si>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</si>
  <si>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</si>
  <si>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</si>
  <si>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</si>
  <si>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</si>
  <si>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</si>
  <si>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</si>
  <si>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</si>
  <si>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</si>
  <si>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</si>
  <si>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</si>
  <si>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</si>
  <si>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</si>
  <si>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</si>
  <si>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</si>
  <si>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</si>
  <si>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</si>
  <si>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</si>
  <si>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</si>
  <si>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</si>
  <si>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</si>
  <si>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</si>
  <si>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</si>
  <si>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</si>
  <si>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</si>
  <si>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</si>
  <si>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</si>
  <si>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</si>
  <si>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</si>
  <si>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</si>
  <si>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</si>
  <si>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</si>
  <si>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</si>
  <si>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</si>
  <si>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</si>
  <si>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</si>
  <si>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</si>
  <si>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</si>
  <si>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</si>
  <si>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</si>
  <si>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</si>
  <si>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</si>
  <si>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</si>
  <si>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</si>
  <si>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</si>
  <si>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</si>
  <si>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</si>
  <si>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</si>
  <si>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</si>
  <si>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</si>
  <si>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</si>
  <si>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</si>
  <si>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</si>
  <si>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</si>
  <si>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</si>
  <si>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</si>
  <si>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</si>
  <si>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</si>
  <si>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</si>
  <si>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</si>
  <si>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</si>
  <si>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</si>
  <si>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</si>
  <si>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</si>
  <si>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</si>
  <si>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</si>
  <si>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</si>
  <si>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</si>
  <si>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</si>
  <si>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</si>
  <si>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</si>
  <si>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</si>
  <si>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</si>
  <si>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</si>
  <si>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</si>
  <si>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</si>
  <si>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</si>
  <si>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</si>
  <si>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</si>
  <si>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</si>
  <si>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</si>
  <si>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</si>
  <si>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</si>
  <si>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</si>
  <si>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</si>
  <si>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</si>
  <si>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</si>
  <si>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</si>
  <si>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</si>
  <si>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</si>
  <si>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</si>
  <si>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</si>
  <si>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</si>
  <si>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</si>
  <si>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</si>
  <si>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</si>
  <si>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</si>
  <si>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</si>
  <si>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</si>
  <si>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</si>
  <si>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</si>
  <si>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</si>
  <si>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</si>
  <si>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</si>
  <si>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</si>
  <si>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</si>
  <si>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</si>
  <si>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</si>
  <si>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</si>
  <si>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</si>
  <si>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</si>
  <si>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</si>
  <si>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</si>
  <si>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</si>
  <si>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</si>
  <si>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</si>
  <si>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</si>
  <si>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</si>
  <si>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</si>
  <si>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</si>
  <si>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</si>
  <si>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</si>
  <si>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</si>
  <si>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</si>
  <si>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</si>
  <si>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</si>
  <si>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</si>
  <si>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</si>
  <si>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</si>
  <si>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</si>
  <si>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</si>
  <si>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</si>
  <si>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</si>
  <si>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</si>
  <si>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</si>
  <si>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</si>
  <si>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</si>
  <si>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</si>
  <si>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</si>
  <si>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</si>
  <si>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</si>
  <si>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</si>
  <si>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</si>
  <si>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</si>
  <si>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</si>
  <si>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</si>
  <si>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</si>
  <si>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</si>
  <si>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</si>
  <si>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</si>
  <si>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</si>
  <si>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</si>
  <si>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</si>
  <si>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</si>
  <si>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</si>
  <si>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</si>
  <si>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</si>
  <si>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</si>
  <si>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</si>
  <si>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</si>
  <si>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</si>
  <si>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</si>
  <si>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</si>
  <si>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</si>
  <si>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</si>
  <si>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</si>
  <si>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</si>
  <si>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</si>
  <si>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</si>
  <si>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</si>
  <si>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</si>
  <si>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</si>
  <si>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</si>
  <si>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</si>
  <si>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</si>
  <si>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</si>
  <si>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</si>
  <si>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</si>
  <si>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</si>
  <si>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</si>
  <si>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</si>
  <si>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</si>
  <si>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</si>
  <si>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</si>
  <si>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</si>
  <si>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</si>
  <si>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</si>
  <si>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</si>
  <si>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</si>
  <si>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</si>
  <si>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</si>
  <si>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</si>
  <si>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</si>
  <si>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</si>
  <si>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</si>
  <si>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</si>
  <si>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</si>
  <si>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</si>
  <si>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</si>
  <si>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</si>
  <si>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</si>
  <si>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</si>
  <si>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</si>
  <si>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</si>
  <si>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</si>
  <si>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</si>
  <si>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</si>
  <si>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</si>
  <si>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</si>
  <si>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</si>
  <si>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</si>
  <si>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</si>
  <si>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</si>
  <si>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</si>
  <si>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</si>
  <si>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</si>
  <si>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</si>
  <si>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</si>
  <si>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</si>
  <si>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</si>
  <si>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</si>
  <si>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</si>
  <si>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</si>
  <si>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</si>
  <si>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</si>
  <si>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</si>
  <si>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</si>
  <si>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</si>
  <si>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</si>
  <si>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</si>
  <si>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</si>
  <si>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</si>
  <si>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</si>
  <si>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</si>
  <si>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</si>
  <si>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</si>
  <si>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</si>
  <si>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</si>
  <si>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</si>
  <si>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</si>
  <si>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</si>
  <si>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</si>
  <si>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</si>
  <si>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</si>
  <si>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</si>
  <si>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</si>
  <si>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</si>
  <si>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</si>
  <si>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</si>
  <si>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</si>
  <si>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</si>
  <si>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</si>
  <si>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</si>
  <si>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</si>
  <si>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</si>
  <si>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</si>
  <si>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</si>
  <si>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</si>
  <si>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</si>
  <si>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</si>
  <si>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</si>
  <si>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</si>
  <si>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</si>
  <si>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</si>
  <si>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</si>
  <si>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</si>
  <si>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</si>
  <si>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</si>
  <si>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</si>
  <si>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</si>
  <si>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</si>
  <si>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</si>
  <si>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</si>
  <si>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</si>
  <si>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</si>
  <si>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</si>
  <si>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</si>
  <si>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</si>
  <si>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</si>
  <si>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</si>
  <si>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</si>
  <si>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</si>
  <si>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</si>
  <si>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</si>
  <si>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</si>
  <si>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</si>
  <si>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</si>
  <si>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</si>
  <si>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</si>
  <si>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</si>
  <si>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</si>
  <si>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</si>
  <si>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</si>
  <si>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</si>
  <si>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</si>
  <si>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</si>
  <si>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</si>
  <si>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</si>
  <si>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</si>
  <si>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</si>
  <si>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</si>
  <si>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</si>
  <si>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</si>
  <si>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</si>
  <si>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</si>
  <si>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</si>
  <si>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</si>
  <si>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</si>
  <si>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</si>
  <si>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</si>
  <si>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</si>
  <si>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</si>
  <si>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</si>
  <si>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</si>
  <si>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</si>
  <si>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</si>
  <si>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</si>
  <si>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</si>
  <si>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</si>
  <si>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</si>
  <si>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</si>
  <si>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</si>
  <si>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</si>
  <si>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</si>
  <si>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</si>
  <si>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</si>
  <si>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</si>
  <si>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</si>
  <si>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</si>
  <si>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</si>
  <si>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</si>
  <si>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</si>
  <si>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</si>
  <si>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</si>
  <si>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</si>
  <si>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</si>
  <si>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</si>
  <si>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</si>
  <si>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</si>
  <si>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</si>
  <si>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</si>
  <si>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</si>
  <si>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</si>
  <si>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</si>
  <si>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</si>
  <si>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</si>
  <si>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</si>
  <si>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</si>
  <si>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</si>
  <si>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</si>
  <si>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</si>
  <si>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</si>
  <si>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</si>
  <si>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</si>
  <si>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</si>
  <si>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</si>
  <si>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</si>
  <si>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</si>
  <si>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</si>
  <si>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</si>
  <si>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</si>
  <si>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</si>
  <si>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</si>
  <si>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</si>
  <si>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</si>
  <si>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</si>
  <si>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</si>
  <si>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</si>
  <si>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</si>
  <si>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</si>
  <si>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</si>
  <si>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</si>
  <si>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</si>
  <si>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</si>
  <si>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</si>
  <si>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</si>
  <si>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</si>
  <si>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</si>
  <si>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</si>
  <si>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</si>
  <si>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</si>
  <si>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</si>
  <si>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</si>
  <si>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</si>
  <si>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</si>
  <si>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</si>
  <si>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</si>
  <si>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</si>
  <si>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</si>
  <si>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</si>
  <si>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</si>
  <si>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</si>
  <si>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</si>
  <si>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</si>
  <si>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</si>
  <si>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</si>
  <si>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</si>
  <si>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</si>
  <si>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</si>
  <si>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</si>
  <si>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</si>
  <si>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</si>
  <si>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</si>
  <si>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</si>
  <si>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</si>
  <si>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</si>
  <si>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</si>
  <si>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</si>
  <si>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</si>
  <si>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</si>
  <si>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</si>
  <si>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</si>
  <si>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</si>
  <si>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</si>
  <si>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</si>
  <si>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</si>
  <si>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</si>
  <si>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</si>
  <si>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</si>
  <si>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</si>
  <si>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</si>
  <si>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</si>
  <si>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</si>
  <si>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</si>
  <si>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</si>
  <si>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</si>
  <si>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</si>
  <si>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</si>
  <si>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</si>
  <si>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</si>
  <si>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</si>
  <si>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</si>
  <si>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</si>
  <si>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</si>
  <si>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</si>
  <si>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</si>
  <si>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</si>
  <si>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</si>
  <si>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</si>
  <si>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</si>
  <si>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</si>
  <si>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</si>
  <si>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</si>
  <si>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</si>
  <si>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</si>
  <si>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</si>
  <si>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</si>
  <si>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</si>
  <si>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</si>
  <si>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</si>
  <si>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</si>
  <si>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</si>
  <si>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</si>
  <si>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</si>
  <si>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</si>
  <si>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</si>
  <si>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</si>
  <si>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</si>
  <si>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</si>
  <si>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</si>
  <si>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</si>
  <si>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</si>
  <si>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</si>
  <si>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</si>
  <si>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</si>
  <si>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</si>
  <si>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</si>
  <si>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</si>
  <si>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</si>
  <si>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</si>
  <si>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</si>
  <si>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</si>
  <si>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</si>
  <si>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</si>
  <si>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</si>
  <si>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</si>
  <si>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</si>
  <si>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</si>
  <si>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</si>
  <si>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</si>
  <si>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</si>
  <si>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</si>
  <si>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</si>
  <si>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</si>
  <si>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</si>
  <si>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</si>
  <si>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</si>
  <si>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</si>
  <si>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</si>
  <si>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</si>
  <si>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</si>
  <si>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</si>
  <si>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</si>
  <si>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</si>
  <si>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</si>
  <si>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</si>
  <si>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</si>
  <si>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</si>
  <si>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</si>
  <si>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</si>
  <si>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</si>
  <si>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</si>
  <si>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</si>
  <si>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</si>
  <si>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</si>
  <si>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</si>
  <si>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</si>
  <si>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</si>
  <si>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</si>
  <si>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</si>
  <si>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</si>
  <si>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</si>
  <si>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</si>
  <si>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</si>
  <si>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</si>
  <si>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</si>
  <si>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</si>
  <si>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</si>
  <si>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</si>
  <si>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</si>
  <si>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</si>
  <si>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</si>
  <si>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</si>
  <si>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</si>
  <si>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</si>
  <si>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</si>
  <si>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</si>
  <si>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</si>
  <si>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</si>
  <si>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</si>
  <si>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</si>
  <si>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</si>
  <si>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</si>
  <si>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</si>
  <si>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</si>
  <si>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</si>
  <si>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</si>
  <si>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</si>
  <si>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</si>
  <si>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</si>
  <si>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</si>
  <si>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</si>
  <si>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</si>
  <si>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</si>
  <si>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</si>
  <si>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</si>
  <si>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</si>
  <si>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</si>
  <si>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</si>
  <si>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</si>
  <si>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</si>
  <si>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</si>
  <si>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</si>
  <si>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</si>
  <si>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</si>
  <si>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</si>
  <si>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</si>
  <si>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</si>
  <si>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</si>
  <si>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</si>
  <si>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</si>
  <si>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</si>
  <si>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</si>
  <si>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</si>
  <si>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</si>
  <si>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</si>
  <si>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</si>
  <si>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</si>
  <si>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</si>
  <si>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</si>
  <si>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</si>
  <si>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</si>
  <si>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</si>
  <si>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</si>
  <si>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</si>
  <si>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</si>
  <si>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</si>
  <si>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</si>
  <si>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</si>
  <si>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</si>
  <si>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</si>
  <si>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</si>
  <si>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</si>
  <si>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</si>
  <si>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</si>
  <si>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</si>
  <si>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</si>
  <si>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</si>
  <si>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</si>
  <si>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</si>
  <si>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</si>
  <si>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</si>
  <si>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</si>
  <si>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</si>
  <si>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</si>
  <si>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</si>
  <si>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</si>
  <si>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</si>
  <si>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</si>
  <si>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</si>
  <si>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</si>
  <si>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</si>
  <si>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</si>
  <si>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</si>
  <si>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</si>
  <si>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</si>
  <si>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</si>
  <si>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</si>
  <si>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</si>
  <si>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</si>
  <si>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</si>
  <si>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</si>
  <si>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</si>
  <si>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</si>
  <si>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</si>
  <si>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</si>
  <si>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</si>
  <si>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</si>
  <si>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</si>
  <si>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</si>
  <si>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</si>
  <si>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</si>
  <si>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</si>
  <si>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</si>
  <si>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</si>
  <si>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</si>
  <si>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</si>
  <si>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</si>
  <si>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</si>
  <si>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</si>
  <si>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</si>
  <si>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</si>
  <si>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</si>
  <si>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</si>
  <si>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</si>
  <si>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</si>
  <si>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</si>
  <si>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</si>
  <si>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</si>
  <si>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</si>
  <si>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</si>
  <si>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</si>
  <si>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</si>
  <si>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</si>
  <si>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</si>
  <si>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</si>
  <si>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</si>
  <si>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</si>
  <si>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</si>
  <si>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</si>
  <si>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</si>
  <si>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</si>
  <si>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</si>
  <si>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</si>
  <si>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</si>
  <si>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</si>
  <si>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</si>
  <si>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</si>
  <si>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</si>
  <si>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</si>
  <si>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</si>
  <si>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</si>
  <si>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</si>
  <si>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</si>
  <si>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</si>
  <si>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</si>
  <si>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</si>
  <si>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</si>
  <si>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</si>
  <si>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</si>
  <si>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</si>
  <si>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</si>
  <si>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</si>
  <si>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</si>
  <si>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</si>
  <si>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</si>
  <si>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</si>
  <si>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</si>
  <si>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</si>
  <si>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</si>
  <si>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</si>
  <si>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</si>
  <si>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</si>
  <si>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</si>
  <si>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</si>
  <si>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</si>
  <si>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</si>
  <si>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</si>
  <si>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</si>
  <si>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</si>
  <si>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</si>
  <si>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</si>
  <si>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</si>
  <si>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</si>
  <si>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</si>
  <si>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</si>
  <si>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</si>
  <si>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</si>
  <si>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</si>
  <si>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</si>
  <si>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</si>
  <si>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</si>
  <si>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</si>
  <si>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</si>
  <si>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</si>
  <si>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</si>
  <si>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</si>
  <si>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</si>
  <si>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</si>
  <si>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</si>
  <si>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</si>
  <si>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</si>
  <si>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</si>
  <si>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</si>
  <si>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</si>
  <si>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</si>
  <si>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</si>
  <si>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</si>
  <si>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</si>
  <si>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</si>
  <si>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</si>
  <si>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</si>
  <si>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</si>
  <si>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</si>
  <si>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</si>
  <si>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</si>
  <si>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</si>
  <si>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</si>
  <si>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</si>
  <si>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</si>
  <si>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</si>
  <si>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</si>
  <si>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</si>
  <si>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</si>
  <si>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</si>
  <si>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</si>
  <si>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</si>
  <si>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</si>
  <si>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</si>
  <si>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</si>
  <si>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</si>
  <si>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</si>
  <si>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</si>
  <si>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</si>
  <si>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</si>
  <si>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</si>
  <si>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</si>
  <si>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</si>
  <si>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</si>
  <si>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</si>
  <si>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</si>
  <si>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</si>
  <si>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</si>
  <si>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</si>
  <si>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</si>
  <si>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</si>
  <si>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</si>
  <si>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</si>
  <si>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</si>
  <si>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</si>
  <si>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</si>
  <si>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</si>
  <si>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</si>
  <si>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</si>
  <si>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</si>
  <si>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</si>
  <si>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</si>
  <si>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</si>
  <si>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</si>
  <si>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</si>
  <si>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</si>
  <si>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</si>
  <si>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</si>
  <si>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</si>
  <si>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</si>
  <si>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</si>
  <si>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</si>
  <si>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</si>
  <si>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</si>
  <si>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</si>
  <si>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</si>
  <si>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</si>
  <si>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</si>
  <si>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</si>
  <si>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</si>
  <si>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</si>
  <si>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</si>
  <si>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</si>
  <si>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</si>
  <si>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</si>
  <si>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</si>
  <si>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</si>
  <si>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</si>
  <si>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</si>
  <si>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</si>
  <si>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</si>
  <si>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</si>
  <si>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</si>
  <si>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</si>
  <si>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</si>
  <si>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</si>
  <si>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</si>
  <si>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</si>
  <si>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</si>
  <si>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</si>
  <si>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</si>
  <si>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</si>
  <si>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</si>
  <si>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</si>
  <si>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</si>
  <si>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</si>
  <si>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</si>
  <si>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</si>
  <si>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</si>
  <si>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</si>
  <si>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</si>
  <si>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</si>
  <si>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</si>
  <si>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</si>
  <si>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</si>
  <si>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</si>
  <si>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</si>
  <si>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</si>
  <si>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</si>
  <si>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</si>
  <si>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</si>
  <si>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</si>
  <si>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</si>
  <si>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</si>
  <si>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</si>
  <si>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</si>
  <si>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</si>
  <si>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</si>
  <si>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</si>
  <si>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</si>
  <si>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</si>
  <si>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</si>
  <si>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</si>
  <si>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</si>
  <si>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</si>
  <si>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</si>
  <si>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</si>
  <si>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</si>
  <si>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</si>
  <si>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</si>
  <si>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</si>
  <si>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</si>
  <si>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</si>
  <si>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</si>
  <si>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</si>
  <si>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</si>
  <si>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</si>
  <si>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</si>
  <si>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</si>
  <si>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</si>
  <si>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</si>
  <si>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</si>
  <si>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</si>
  <si>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</si>
  <si>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</si>
  <si>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</si>
  <si>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</si>
  <si>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</si>
  <si>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</si>
  <si>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</si>
  <si>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</si>
  <si>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</si>
  <si>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</si>
  <si>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</si>
  <si>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</si>
  <si>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</si>
  <si>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</si>
  <si>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</si>
  <si>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</si>
  <si>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</si>
  <si>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</si>
  <si>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</si>
  <si>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</si>
  <si>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</si>
  <si>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</si>
  <si>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</si>
  <si>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</si>
  <si>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</si>
  <si>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</si>
  <si>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</si>
  <si>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</si>
  <si>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</si>
  <si>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</si>
  <si>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</si>
  <si>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</si>
  <si>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</si>
  <si>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</si>
  <si>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</si>
  <si>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</si>
  <si>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</si>
  <si>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</si>
  <si>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</si>
  <si>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</si>
  <si>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</si>
  <si>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</si>
  <si>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</si>
  <si>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</si>
  <si>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</si>
  <si>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</si>
  <si>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</si>
  <si>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</si>
  <si>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</si>
  <si>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</si>
  <si>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</si>
  <si>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</si>
  <si>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</si>
  <si>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</si>
  <si>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</si>
  <si>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</si>
  <si>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</si>
  <si>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</si>
  <si>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</si>
  <si>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</si>
  <si>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</si>
  <si>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</si>
  <si>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</si>
  <si>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</si>
  <si>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</si>
  <si>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</si>
  <si>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</si>
  <si>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</si>
  <si>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</si>
  <si>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</si>
  <si>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</si>
  <si>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</si>
  <si>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</si>
  <si>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</si>
  <si>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</si>
  <si>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</si>
  <si>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</si>
  <si>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</si>
  <si>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</si>
  <si>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</si>
  <si>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</si>
  <si>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</si>
  <si>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</si>
  <si>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</si>
  <si>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</si>
  <si>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</si>
  <si>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</si>
  <si>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</si>
  <si>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</si>
  <si>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</si>
  <si>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</si>
  <si>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</si>
  <si>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</si>
  <si>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</si>
  <si>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</si>
  <si>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</si>
  <si>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</si>
  <si>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</si>
  <si>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</si>
  <si>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</si>
  <si>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</si>
  <si>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</si>
  <si>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</si>
  <si>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</si>
  <si>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</si>
  <si>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</si>
  <si>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</si>
  <si>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</si>
  <si>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</si>
  <si>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</si>
  <si>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</si>
  <si>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</si>
  <si>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</si>
  <si>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</si>
  <si>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</si>
  <si>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</si>
  <si>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</si>
  <si>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</si>
  <si>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</si>
  <si>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</si>
  <si>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</si>
  <si>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</si>
  <si>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</si>
  <si>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</si>
  <si>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</si>
  <si>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</si>
  <si>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</si>
  <si>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</si>
  <si>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</si>
  <si>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</si>
  <si>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</si>
  <si>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</si>
  <si>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</si>
  <si>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</si>
  <si>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</si>
  <si>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</si>
  <si>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</si>
  <si>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</si>
  <si>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</si>
  <si>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</si>
  <si>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</si>
  <si>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</si>
  <si>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</si>
  <si>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</si>
  <si>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</si>
  <si>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</si>
  <si>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</si>
  <si>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</si>
  <si>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</si>
  <si>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</si>
  <si>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</si>
  <si>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</si>
  <si>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</si>
  <si>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</si>
  <si>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</si>
  <si>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</si>
  <si>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</si>
  <si>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</si>
  <si>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</si>
  <si>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</si>
  <si>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</si>
  <si>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</si>
  <si>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</si>
  <si>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</si>
  <si>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</si>
  <si>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</si>
  <si>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</si>
  <si>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</si>
  <si>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</si>
  <si>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</si>
  <si>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</si>
  <si>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</si>
  <si>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</si>
  <si>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</si>
  <si>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</si>
  <si>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</si>
  <si>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</si>
  <si>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</si>
  <si>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</si>
  <si>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</si>
  <si>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</si>
  <si>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</si>
  <si>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</si>
  <si>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</si>
  <si>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</si>
  <si>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</si>
  <si>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</si>
  <si>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</si>
  <si>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</si>
  <si>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</si>
  <si>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</si>
  <si>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</si>
  <si>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</si>
  <si>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</si>
  <si>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</si>
  <si>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</si>
  <si>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</si>
  <si>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</si>
  <si>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</si>
  <si>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</si>
  <si>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</si>
  <si>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</si>
  <si>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</si>
  <si>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</si>
  <si>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</si>
  <si>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</si>
  <si>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</si>
  <si>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</si>
  <si>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</si>
  <si>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</si>
  <si>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</si>
  <si>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</si>
  <si>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</si>
  <si>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</si>
  <si>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</si>
  <si>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</si>
  <si>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</si>
  <si>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</si>
  <si>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</si>
  <si>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</si>
  <si>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</si>
  <si>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</si>
  <si>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</si>
  <si>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</si>
  <si>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</si>
  <si>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</si>
  <si>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</si>
  <si>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</si>
  <si>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</si>
  <si>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</si>
  <si>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</si>
  <si>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</si>
  <si>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</si>
  <si>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</si>
  <si>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</si>
  <si>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</si>
  <si>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</si>
  <si>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</si>
  <si>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</si>
  <si>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</si>
  <si>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</si>
  <si>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</si>
  <si>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</si>
  <si>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</si>
  <si>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</si>
  <si>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</si>
  <si>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</si>
  <si>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</si>
  <si>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</si>
  <si>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</si>
  <si>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</si>
  <si>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</si>
  <si>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</si>
  <si>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</si>
  <si>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</si>
  <si>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</si>
  <si>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</si>
  <si>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</si>
  <si>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</si>
  <si>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</si>
  <si>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</si>
  <si>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</si>
  <si>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</si>
  <si>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</si>
  <si>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</si>
  <si>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</si>
  <si>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</si>
  <si>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</si>
  <si>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</si>
  <si>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</si>
  <si>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</si>
  <si>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</si>
  <si>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</si>
  <si>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</si>
  <si>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</si>
  <si>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</si>
  <si>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</si>
  <si>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</si>
  <si>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</si>
  <si>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</si>
  <si>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</si>
  <si>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</si>
  <si>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</si>
  <si>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</si>
  <si>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</si>
  <si>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</si>
  <si>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</si>
  <si>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</si>
  <si>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</si>
  <si>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</si>
  <si>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</si>
  <si>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</si>
  <si>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</si>
  <si>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</si>
  <si>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</si>
  <si>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</si>
  <si>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</si>
  <si>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</si>
  <si>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</si>
  <si>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</si>
  <si>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</si>
  <si>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</si>
  <si>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</si>
  <si>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</si>
  <si>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</si>
  <si>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</si>
  <si>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</si>
  <si>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</si>
  <si>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</si>
  <si>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</si>
  <si>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</si>
  <si>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</si>
  <si>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</si>
  <si>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</si>
  <si>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</si>
  <si>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</si>
  <si>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</si>
  <si>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</si>
  <si>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</si>
  <si>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</si>
  <si>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</si>
  <si>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</si>
  <si>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</si>
  <si>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</si>
  <si>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</si>
  <si>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</si>
  <si>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</si>
  <si>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</si>
  <si>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</si>
  <si>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</si>
  <si>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</si>
  <si>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</si>
  <si>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</si>
  <si>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</si>
  <si>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</si>
  <si>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</si>
  <si>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</si>
  <si>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</si>
  <si>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</si>
  <si>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</si>
  <si>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</si>
  <si>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</si>
  <si>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</si>
  <si>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</si>
  <si>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</si>
  <si>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</si>
  <si>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</si>
  <si>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</si>
  <si>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</si>
  <si>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</si>
  <si>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</si>
  <si>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</si>
  <si>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</si>
  <si>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</si>
  <si>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</si>
  <si>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</si>
  <si>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</si>
  <si>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</si>
  <si>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</si>
  <si>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</si>
  <si>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</si>
  <si>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</si>
  <si>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</si>
  <si>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</si>
  <si>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</si>
  <si>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</si>
  <si>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</si>
  <si>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</si>
  <si>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</si>
  <si>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</si>
  <si>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</si>
  <si>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</si>
  <si>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</si>
  <si>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</si>
  <si>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</si>
  <si>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</si>
  <si>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</si>
  <si>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</si>
  <si>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</si>
  <si>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</si>
  <si>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</si>
  <si>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</si>
  <si>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</si>
  <si>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</si>
  <si>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</si>
  <si>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</si>
  <si>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</si>
  <si>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</si>
  <si>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</si>
  <si>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</si>
  <si>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</si>
  <si>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</si>
  <si>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</si>
  <si>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</si>
  <si>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</si>
  <si>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</si>
  <si>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</si>
  <si>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</si>
  <si>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</si>
  <si>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</si>
  <si>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</si>
  <si>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</si>
  <si>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</si>
  <si>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</si>
  <si>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</si>
  <si>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</si>
  <si>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</si>
  <si>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</si>
  <si>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</si>
  <si>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</si>
  <si>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</si>
  <si>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</si>
  <si>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</si>
  <si>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</si>
  <si>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</si>
  <si>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</si>
  <si>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</si>
  <si>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</si>
  <si>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</si>
  <si>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</si>
  <si>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</si>
  <si>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</si>
  <si>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</si>
  <si>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</si>
  <si>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</si>
  <si>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</si>
  <si>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</si>
  <si>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</si>
  <si>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</si>
  <si>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</si>
  <si>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</si>
  <si>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</si>
  <si>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</si>
  <si>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</si>
  <si>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</si>
  <si>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</si>
  <si>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</si>
  <si>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</si>
  <si>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</si>
  <si>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</si>
  <si>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</si>
  <si>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</si>
  <si>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</si>
  <si>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</si>
  <si>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</si>
  <si>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</si>
  <si>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</si>
  <si>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</si>
  <si>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</si>
  <si>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</si>
  <si>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</si>
  <si>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</si>
  <si>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</si>
  <si>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</si>
  <si>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</si>
  <si>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</si>
  <si>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</si>
  <si>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</si>
  <si>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</si>
  <si>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</si>
  <si>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</si>
  <si>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</si>
  <si>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</si>
  <si>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</si>
  <si>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</si>
  <si>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</si>
  <si>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</si>
  <si>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</si>
  <si>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</si>
  <si>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</si>
  <si>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</si>
  <si>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</si>
  <si>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</si>
  <si>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</si>
  <si>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</si>
  <si>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</si>
  <si>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</si>
  <si>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</si>
  <si>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</si>
  <si>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</si>
  <si>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</si>
  <si>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</si>
  <si>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</si>
  <si>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</si>
  <si>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</si>
  <si>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</si>
  <si>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</si>
  <si>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</si>
  <si>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</si>
  <si>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</si>
  <si>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</si>
  <si>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</si>
  <si>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</si>
  <si>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</si>
  <si>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</si>
  <si>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</si>
  <si>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</si>
  <si>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</si>
  <si>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</si>
  <si>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</si>
  <si>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</si>
  <si>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</si>
  <si>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</si>
  <si>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</si>
  <si>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</si>
  <si>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</si>
  <si>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</si>
  <si>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</si>
  <si>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</si>
  <si>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</si>
  <si>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</si>
  <si>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</si>
  <si>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</si>
  <si>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</si>
  <si>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</si>
  <si>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</si>
  <si>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</si>
  <si>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</si>
  <si>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</si>
  <si>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</si>
  <si>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</si>
  <si>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</si>
  <si>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</si>
  <si>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</si>
  <si>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</si>
  <si>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</si>
  <si>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</si>
  <si>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</si>
  <si>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</si>
  <si>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</si>
  <si>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</si>
  <si>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</si>
  <si>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</si>
  <si>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</si>
  <si>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</si>
  <si>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</si>
  <si>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</si>
  <si>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</si>
  <si>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</si>
  <si>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</si>
  <si>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</si>
  <si>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</si>
  <si>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</si>
  <si>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</si>
  <si>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</si>
  <si>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</si>
  <si>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</si>
  <si>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</si>
  <si>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</si>
  <si>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</si>
  <si>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</si>
  <si>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</si>
  <si>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</si>
  <si>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</si>
  <si>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</si>
  <si>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</si>
  <si>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</si>
  <si>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</si>
  <si>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</si>
  <si>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</si>
  <si>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</si>
  <si>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</si>
  <si>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</si>
  <si>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</si>
  <si>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</si>
  <si>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</si>
  <si>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</si>
  <si>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</si>
  <si>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</si>
  <si>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</si>
  <si>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</si>
  <si>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</si>
  <si>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</si>
  <si>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</si>
  <si>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</si>
  <si>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</si>
  <si>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</si>
  <si>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</si>
  <si>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</si>
  <si>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</si>
  <si>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</si>
  <si>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</si>
  <si>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</si>
  <si>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</si>
  <si>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</si>
  <si>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</si>
  <si>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</si>
  <si>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</si>
  <si>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</si>
  <si>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</si>
  <si>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</si>
  <si>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</si>
  <si>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</si>
  <si>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</si>
  <si>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</si>
  <si>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</si>
  <si>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</si>
  <si>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</si>
  <si>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</si>
  <si>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</si>
  <si>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</si>
  <si>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</si>
  <si>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</si>
  <si>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</si>
  <si>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</si>
  <si>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</si>
  <si>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</si>
  <si>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</si>
  <si>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</si>
  <si>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</si>
  <si>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</si>
  <si>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</si>
  <si>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</si>
  <si>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</si>
  <si>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</si>
  <si>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</si>
  <si>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</si>
  <si>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</si>
  <si>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</si>
  <si>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</si>
  <si>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</si>
  <si>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</si>
  <si>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</si>
  <si>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</si>
  <si>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</si>
  <si>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</si>
  <si>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</si>
  <si>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</si>
  <si>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</si>
  <si>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</si>
  <si>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</si>
  <si>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</si>
  <si>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</si>
  <si>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</si>
  <si>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</si>
  <si>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</si>
  <si>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</si>
  <si>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</si>
  <si>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</si>
  <si>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</si>
  <si>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</si>
  <si>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</si>
  <si>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</si>
  <si>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</si>
  <si>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</si>
  <si>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</si>
  <si>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</si>
  <si>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</si>
  <si>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</si>
  <si>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</si>
  <si>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</si>
  <si>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</si>
  <si>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</si>
  <si>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</si>
  <si>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</si>
  <si>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</si>
  <si>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</si>
  <si>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</si>
  <si>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</si>
  <si>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</si>
  <si>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</si>
  <si>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</si>
  <si>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</si>
  <si>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</si>
  <si>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</si>
  <si>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</si>
  <si>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</si>
  <si>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</si>
  <si>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</si>
  <si>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</si>
  <si>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</si>
  <si>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</si>
  <si>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</si>
  <si>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</si>
  <si>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</si>
  <si>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</si>
  <si>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</si>
  <si>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</si>
  <si>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</si>
  <si>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</si>
  <si>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</si>
  <si>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</si>
  <si>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</si>
  <si>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</si>
  <si>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</si>
  <si>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</si>
  <si>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</si>
  <si>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</si>
  <si>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</si>
  <si>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</si>
  <si>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</si>
  <si>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</si>
  <si>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</si>
  <si>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</si>
  <si>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</si>
  <si>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</si>
  <si>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</si>
  <si>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</si>
  <si>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</si>
  <si>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</si>
  <si>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</si>
  <si>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</si>
  <si>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</si>
  <si>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</si>
  <si>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</si>
  <si>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</si>
  <si>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</si>
  <si>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</si>
  <si>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</si>
  <si>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</si>
  <si>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</si>
  <si>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</si>
  <si>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</si>
  <si>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</si>
  <si>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</si>
  <si>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</si>
  <si>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</si>
  <si>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</si>
  <si>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</si>
  <si>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</si>
  <si>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</si>
  <si>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</si>
  <si>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</si>
  <si>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</si>
  <si>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</si>
  <si>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</si>
  <si>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</si>
  <si>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</si>
  <si>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</si>
  <si>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</si>
  <si>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</si>
  <si>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</si>
  <si>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</si>
  <si>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</si>
  <si>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</si>
  <si>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</si>
  <si>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</si>
  <si>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</si>
  <si>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</si>
  <si>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</si>
  <si>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</si>
  <si>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</si>
  <si>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</si>
  <si>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</si>
  <si>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</si>
  <si>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</si>
  <si>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</si>
  <si>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</si>
  <si>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</si>
  <si>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</si>
  <si>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</si>
  <si>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</si>
  <si>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</si>
  <si>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</si>
  <si>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</si>
  <si>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</si>
  <si>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</si>
  <si>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</si>
  <si>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</si>
  <si>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</si>
  <si>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</si>
  <si>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</si>
  <si>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</si>
  <si>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</si>
  <si>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</si>
  <si>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</si>
  <si>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</si>
  <si>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</si>
  <si>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</si>
  <si>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</si>
  <si>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</si>
  <si>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</si>
  <si>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</si>
  <si>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</si>
  <si>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</si>
  <si>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</si>
  <si>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</si>
  <si>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</si>
  <si>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</si>
  <si>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</si>
  <si>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</si>
  <si>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</si>
  <si>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</si>
  <si>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</si>
  <si>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</si>
  <si>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</si>
  <si>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</si>
  <si>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</si>
  <si>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</si>
  <si>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</si>
  <si>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</si>
  <si>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</si>
  <si>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</si>
  <si>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</si>
  <si>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</si>
  <si>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</si>
  <si>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</si>
  <si>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</si>
  <si>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</si>
  <si>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</si>
  <si>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</si>
  <si>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</si>
  <si>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</si>
  <si>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</si>
  <si>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</si>
  <si>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</si>
  <si>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</si>
  <si>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</si>
  <si>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</si>
  <si>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</si>
  <si>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</si>
  <si>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</si>
  <si>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</si>
  <si>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</si>
  <si>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</si>
  <si>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</si>
  <si>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</si>
  <si>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</si>
  <si>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</si>
  <si>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</si>
  <si>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</si>
  <si>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</si>
  <si>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</si>
  <si>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</si>
  <si>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</si>
  <si>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</si>
  <si>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</si>
  <si>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</si>
  <si>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</si>
  <si>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</si>
  <si>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</si>
  <si>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</si>
  <si>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</si>
  <si>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</si>
  <si>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</si>
  <si>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</si>
  <si>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</si>
  <si>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</si>
  <si>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</si>
  <si>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</si>
  <si>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</si>
  <si>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</si>
  <si>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</si>
  <si>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</si>
  <si>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</si>
  <si>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</si>
  <si>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</si>
  <si>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</si>
  <si>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</si>
  <si>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</si>
  <si>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</si>
  <si>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</si>
  <si>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</si>
  <si>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</si>
  <si>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</si>
  <si>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</si>
  <si>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</si>
  <si>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</si>
  <si>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</si>
  <si>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</si>
  <si>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</si>
  <si>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</si>
  <si>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</si>
  <si>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</si>
  <si>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</si>
  <si>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</si>
  <si>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</si>
  <si>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</si>
  <si>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</si>
  <si>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</si>
  <si>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</si>
  <si>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</si>
  <si>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</si>
  <si>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</si>
  <si>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</si>
  <si>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</si>
  <si>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</si>
  <si>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</si>
  <si>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</si>
  <si>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</si>
  <si>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</si>
  <si>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</si>
  <si>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</si>
  <si>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</si>
  <si>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</si>
  <si>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</si>
  <si>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</si>
  <si>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</si>
  <si>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</si>
  <si>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</si>
  <si>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</si>
  <si>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</si>
  <si>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</si>
  <si>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</si>
  <si>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</si>
  <si>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</si>
  <si>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</si>
  <si>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</si>
  <si>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</si>
  <si>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</si>
  <si>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</si>
  <si>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</si>
  <si>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</si>
  <si>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</si>
  <si>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</si>
  <si>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</si>
  <si>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</si>
  <si>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</si>
  <si>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</si>
  <si>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</si>
  <si>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</si>
  <si>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</si>
  <si>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</si>
  <si>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</si>
  <si>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</si>
  <si>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</si>
  <si>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</si>
  <si>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</si>
  <si>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</si>
  <si>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</si>
  <si>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</si>
  <si>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</si>
  <si>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</si>
  <si>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</si>
  <si>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</si>
  <si>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</si>
  <si>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</si>
  <si>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</si>
  <si>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</si>
  <si>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</si>
  <si>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</si>
  <si>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</si>
  <si>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</si>
  <si>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</si>
  <si>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</si>
  <si>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</si>
  <si>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</si>
  <si>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</si>
  <si>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</si>
  <si>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</si>
  <si>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</si>
  <si>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</si>
  <si>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</si>
  <si>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</si>
  <si>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</si>
  <si>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</si>
  <si>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</si>
  <si>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</si>
  <si>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</si>
  <si>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</si>
  <si>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</si>
  <si>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</si>
  <si>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</si>
  <si>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</si>
  <si>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</si>
  <si>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</si>
  <si>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</si>
  <si>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</si>
  <si>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</si>
  <si>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</si>
  <si>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</si>
  <si>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</si>
  <si>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</si>
  <si>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</si>
  <si>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</si>
  <si>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</si>
  <si>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</si>
  <si>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</si>
  <si>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</si>
  <si>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</si>
  <si>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</si>
  <si>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</si>
  <si>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</si>
  <si>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</si>
  <si>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</si>
  <si>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</si>
  <si>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</si>
  <si>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</si>
  <si>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</si>
  <si>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</si>
  <si>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</si>
  <si>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</si>
  <si>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</si>
  <si>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</si>
  <si>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</si>
  <si>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</si>
  <si>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</si>
  <si>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</si>
  <si>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</si>
  <si>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</si>
  <si>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</si>
  <si>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</si>
  <si>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</si>
  <si>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</si>
  <si>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</si>
  <si>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</si>
  <si>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</si>
  <si>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</si>
  <si>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</si>
  <si>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</si>
  <si>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</si>
  <si>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</si>
  <si>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</si>
  <si>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</si>
  <si>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</si>
  <si>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</si>
  <si>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</si>
  <si>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</si>
  <si>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</si>
  <si>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</si>
  <si>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</si>
  <si>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</si>
  <si>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</si>
  <si>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</si>
  <si>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</si>
  <si>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</si>
  <si>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</si>
  <si>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</si>
  <si>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</si>
  <si>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</si>
  <si>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</si>
  <si>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</si>
  <si>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</si>
  <si>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</si>
  <si>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</si>
  <si>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</si>
  <si>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</si>
  <si>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</si>
  <si>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</si>
  <si>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</si>
  <si>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</si>
  <si>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</si>
  <si>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</si>
  <si>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</si>
  <si>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</si>
  <si>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</si>
  <si>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</si>
  <si>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</si>
  <si>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</si>
  <si>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</si>
  <si>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</si>
  <si>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</si>
  <si>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</si>
  <si>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</si>
  <si>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</si>
  <si>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</si>
  <si>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</si>
  <si>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</si>
  <si>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</si>
  <si>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</si>
  <si>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</si>
  <si>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</si>
  <si>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</si>
  <si>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</si>
  <si>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</si>
  <si>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</si>
  <si>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</si>
  <si>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</si>
  <si>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</si>
  <si>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</si>
  <si>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</si>
  <si>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</si>
  <si>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</si>
  <si>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</si>
  <si>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</si>
  <si>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</si>
  <si>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</si>
  <si>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</si>
  <si>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</si>
  <si>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</si>
  <si>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</si>
  <si>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</si>
  <si>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</si>
  <si>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</si>
  <si>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</si>
  <si>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</si>
  <si>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</si>
  <si>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</si>
  <si>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</si>
  <si>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</si>
  <si>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</si>
  <si>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</si>
  <si>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</si>
  <si>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</si>
  <si>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</si>
  <si>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</si>
  <si>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</si>
  <si>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</si>
  <si>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</si>
  <si>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</si>
  <si>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</si>
  <si>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</si>
  <si>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</si>
  <si>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</si>
  <si>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</si>
  <si>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</si>
  <si>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</si>
  <si>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</si>
  <si>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</si>
  <si>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</si>
  <si>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</si>
  <si>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</si>
  <si>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</si>
  <si>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</si>
  <si>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</si>
  <si>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</si>
  <si>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</si>
  <si>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</si>
  <si>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</si>
  <si>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</si>
  <si>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</si>
  <si>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</si>
  <si>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</si>
  <si>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</si>
  <si>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</si>
  <si>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</si>
  <si>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</si>
  <si>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</si>
  <si>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</si>
  <si>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</si>
  <si>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</si>
  <si>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</si>
  <si>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</si>
  <si>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</si>
  <si>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</si>
  <si>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</si>
  <si>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</si>
  <si>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</si>
  <si>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</si>
  <si>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</si>
  <si>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</si>
  <si>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</si>
  <si>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</si>
  <si>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</si>
  <si>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</si>
  <si>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</si>
  <si>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</si>
  <si>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</si>
  <si>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</si>
  <si>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</si>
  <si>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</si>
  <si>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</si>
  <si>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</si>
  <si>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</si>
  <si>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</si>
  <si>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</si>
  <si>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</si>
  <si>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</si>
  <si>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</si>
  <si>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</si>
  <si>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</si>
  <si>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</si>
  <si>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</si>
  <si>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</si>
  <si>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</si>
  <si>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</si>
  <si>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</si>
  <si>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</si>
  <si>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</si>
  <si>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</si>
  <si>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</si>
  <si>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</si>
  <si>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</si>
  <si>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</si>
  <si>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</si>
  <si>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</si>
  <si>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</si>
  <si>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</si>
  <si>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</si>
  <si>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</si>
  <si>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</si>
  <si>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</si>
  <si>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</si>
  <si>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</si>
  <si>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</si>
  <si>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</si>
  <si>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</si>
  <si>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</si>
  <si>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</si>
  <si>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</si>
  <si>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</si>
  <si>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</si>
  <si>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</si>
  <si>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</si>
  <si>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</si>
  <si>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</si>
  <si>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</si>
  <si>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</si>
  <si>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</si>
  <si>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</si>
  <si>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</si>
  <si>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</si>
  <si>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</si>
  <si>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</si>
  <si>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</si>
  <si>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</si>
  <si>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</si>
  <si>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</si>
  <si>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</si>
  <si>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</si>
  <si>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</si>
  <si>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</si>
  <si>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</si>
  <si>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</si>
  <si>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</si>
  <si>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</si>
  <si>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</si>
  <si>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</si>
  <si>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</si>
  <si>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</si>
  <si>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</si>
  <si>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</si>
  <si>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</si>
  <si>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</si>
  <si>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</si>
  <si>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</si>
  <si>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</si>
  <si>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</si>
  <si>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</si>
  <si>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</si>
  <si>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</si>
  <si>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</si>
  <si>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</si>
  <si>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</si>
  <si>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</si>
  <si>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</si>
  <si>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</si>
  <si>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</si>
  <si>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</si>
  <si>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</si>
  <si>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</si>
  <si>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</si>
  <si>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</si>
  <si>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</si>
  <si>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</si>
  <si>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</si>
  <si>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</si>
  <si>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</si>
  <si>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</si>
  <si>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</si>
  <si>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</si>
  <si>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</si>
  <si>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</si>
  <si>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</si>
  <si>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</si>
  <si>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</si>
  <si>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</si>
  <si>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</si>
  <si>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</si>
  <si>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</si>
  <si>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</si>
  <si>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</si>
  <si>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</si>
  <si>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</si>
  <si>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</si>
  <si>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</si>
  <si>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</si>
  <si>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</si>
  <si>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</si>
  <si>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</si>
  <si>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</si>
  <si>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</si>
  <si>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</si>
  <si>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</si>
  <si>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</si>
  <si>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</si>
  <si>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</si>
  <si>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</si>
  <si>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</si>
  <si>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</si>
  <si>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</si>
  <si>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</si>
  <si>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</si>
  <si>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</si>
  <si>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</si>
  <si>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</si>
  <si>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</si>
  <si>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</si>
  <si>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</si>
  <si>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</si>
  <si>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</si>
  <si>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</si>
  <si>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</si>
  <si>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</si>
  <si>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</si>
  <si>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</si>
  <si>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</si>
  <si>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</si>
  <si>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</si>
  <si>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</si>
  <si>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</si>
  <si>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</si>
  <si>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</si>
  <si>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</si>
  <si>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</si>
  <si>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</si>
  <si>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</si>
  <si>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</si>
  <si>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</si>
  <si>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</si>
  <si>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</si>
  <si>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</si>
  <si>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</si>
  <si>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</si>
  <si>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</si>
  <si>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</si>
  <si>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</si>
  <si>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</si>
  <si>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</si>
  <si>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</si>
  <si>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</si>
  <si>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</si>
  <si>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</si>
  <si>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</si>
  <si>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</si>
  <si>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</si>
  <si>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</si>
  <si>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</si>
  <si>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</si>
  <si>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</si>
  <si>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</si>
  <si>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</si>
  <si>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</si>
  <si>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</si>
  <si>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</si>
  <si>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</si>
  <si>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</si>
  <si>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</si>
  <si>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</si>
  <si>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</si>
  <si>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</si>
  <si>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</si>
  <si>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</si>
  <si>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</si>
  <si>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</si>
  <si>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</si>
  <si>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</si>
  <si>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</si>
  <si>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</si>
  <si>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</si>
  <si>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</si>
  <si>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</si>
  <si>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</si>
  <si>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</si>
  <si>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</si>
  <si>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</si>
  <si>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</si>
  <si>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</si>
  <si>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</si>
  <si>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</si>
  <si>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</si>
  <si>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</si>
  <si>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</si>
  <si>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</si>
  <si>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</si>
  <si>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</si>
  <si>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</si>
  <si>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</si>
  <si>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</si>
  <si>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</si>
  <si>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</si>
  <si>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</si>
  <si>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</si>
  <si>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</si>
  <si>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</si>
  <si>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</si>
  <si>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</si>
  <si>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</si>
  <si>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</si>
  <si>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</si>
  <si>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</si>
  <si>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</si>
  <si>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</si>
  <si>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</si>
  <si>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</si>
  <si>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</si>
  <si>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</si>
  <si>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</si>
  <si>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</si>
  <si>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</si>
  <si>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</si>
  <si>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</si>
  <si>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</si>
  <si>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</si>
  <si>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</si>
  <si>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</si>
  <si>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</si>
  <si>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</si>
  <si>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</si>
  <si>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</si>
  <si>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</si>
  <si>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</si>
  <si>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</si>
  <si>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</si>
  <si>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</si>
  <si>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</si>
  <si>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</si>
  <si>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</si>
  <si>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</si>
  <si>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</si>
  <si>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</si>
  <si>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</si>
  <si>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</si>
  <si>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</si>
  <si>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</si>
  <si>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</si>
  <si>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</si>
  <si>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</si>
  <si>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</si>
  <si>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</si>
  <si>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</si>
  <si>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</si>
  <si>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</si>
  <si>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</si>
  <si>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</si>
  <si>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</si>
  <si>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</si>
  <si>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</si>
  <si>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</si>
  <si>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</si>
  <si>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</si>
  <si>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</si>
  <si>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</si>
  <si>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</si>
  <si>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</si>
  <si>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</si>
  <si>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</si>
  <si>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</si>
  <si>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</si>
  <si>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</si>
  <si>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</si>
  <si>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</si>
  <si>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</si>
  <si>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</si>
  <si>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</si>
  <si>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</si>
  <si>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</si>
  <si>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</si>
  <si>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</si>
  <si>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</si>
  <si>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</si>
  <si>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</si>
  <si>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</si>
  <si>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</si>
  <si>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</si>
  <si>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</si>
  <si>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</si>
  <si>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</si>
  <si>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</si>
  <si>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</si>
  <si>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</si>
  <si>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</si>
  <si>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</si>
  <si>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</si>
  <si>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</si>
  <si>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</si>
  <si>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</si>
  <si>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</si>
  <si>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</si>
  <si>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</si>
  <si>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</si>
  <si>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</si>
  <si>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</si>
  <si>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</si>
  <si>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</si>
  <si>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</si>
  <si>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</si>
  <si>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</si>
  <si>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</si>
  <si>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</si>
  <si>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</si>
  <si>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</si>
  <si>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</si>
  <si>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</si>
  <si>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</si>
  <si>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</si>
  <si>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</si>
  <si>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</si>
  <si>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</si>
  <si>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</si>
  <si>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</si>
  <si>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</si>
  <si>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</si>
  <si>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</si>
  <si>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</si>
  <si>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</si>
  <si>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</si>
  <si>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</si>
  <si>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</si>
  <si>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</si>
  <si>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</si>
  <si>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</si>
  <si>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</si>
  <si>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</si>
  <si>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</si>
  <si>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</si>
  <si>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</si>
  <si>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</si>
  <si>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</si>
  <si>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</si>
  <si>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</si>
  <si>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</si>
  <si>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</si>
  <si>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</si>
  <si>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</si>
  <si>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</si>
  <si>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</si>
  <si>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</si>
  <si>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</si>
  <si>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</si>
  <si>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</si>
  <si>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</si>
  <si>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</si>
  <si>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</si>
  <si>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</si>
  <si>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</si>
  <si>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</si>
  <si>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</si>
  <si>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</si>
  <si>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</si>
  <si>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</si>
  <si>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</si>
  <si>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</si>
  <si>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</si>
  <si>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</si>
  <si>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</si>
  <si>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</si>
  <si>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</si>
  <si>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</si>
  <si>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</si>
  <si>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</si>
  <si>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</si>
  <si>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</si>
  <si>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</si>
  <si>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</si>
  <si>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</si>
  <si>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</si>
  <si>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</si>
  <si>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</si>
  <si>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</si>
  <si>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</si>
  <si>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</si>
  <si>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</si>
  <si>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</si>
  <si>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</si>
  <si>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</si>
  <si>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</si>
  <si>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</si>
  <si>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</si>
  <si>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</si>
  <si>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</si>
  <si>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</si>
  <si>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</si>
  <si>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</si>
  <si>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</si>
  <si>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</si>
  <si>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</si>
  <si>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</si>
  <si>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</si>
  <si>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</si>
  <si>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</si>
  <si>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</si>
  <si>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</si>
  <si>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</si>
  <si>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</si>
  <si>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</si>
  <si>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</si>
  <si>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</si>
  <si>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</si>
  <si>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</si>
  <si>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</si>
  <si>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</si>
  <si>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</si>
  <si>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</si>
  <si>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</si>
  <si>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</si>
  <si>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</si>
  <si>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</si>
  <si>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</si>
  <si>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</si>
  <si>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</si>
  <si>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</si>
  <si>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</si>
  <si>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</si>
  <si>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</si>
  <si>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</si>
  <si>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</si>
  <si>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</si>
  <si>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</si>
  <si>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</si>
  <si>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</si>
  <si>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</si>
  <si>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</si>
  <si>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</si>
  <si>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</si>
  <si>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</si>
  <si>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</si>
  <si>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</si>
  <si>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</si>
  <si>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</si>
  <si>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</si>
  <si>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</si>
  <si>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</si>
  <si>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</si>
  <si>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</si>
  <si>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</si>
  <si>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</si>
  <si>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</si>
  <si>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</si>
  <si>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</si>
  <si>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</si>
  <si>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</si>
  <si>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</si>
  <si>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</si>
  <si>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</si>
  <si>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</si>
  <si>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</si>
  <si>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</si>
  <si>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</si>
  <si>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</si>
  <si>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</si>
  <si>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</si>
  <si>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</si>
  <si>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</si>
  <si>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</si>
  <si>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</si>
  <si>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</si>
  <si>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</si>
  <si>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</si>
  <si>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</si>
  <si>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</si>
  <si>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</si>
  <si>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</si>
  <si>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</si>
  <si>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</si>
  <si>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</si>
  <si>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</si>
  <si>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</si>
  <si>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</si>
  <si>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</si>
  <si>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</si>
  <si>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</si>
  <si>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</si>
  <si>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</si>
  <si>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</si>
  <si>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</si>
  <si>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</si>
  <si>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</si>
  <si>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</si>
  <si>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</si>
  <si>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</si>
  <si>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</si>
  <si>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</si>
  <si>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</si>
  <si>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</si>
  <si>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</si>
  <si>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</si>
  <si>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</si>
  <si>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</si>
  <si>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</si>
  <si>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</si>
  <si>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</si>
  <si>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</si>
  <si>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</si>
  <si>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</si>
  <si>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</si>
  <si>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</si>
  <si>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</si>
  <si>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</si>
  <si>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</si>
  <si>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</si>
  <si>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</si>
  <si>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</si>
  <si>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</si>
  <si>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</si>
  <si>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</si>
  <si>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</si>
  <si>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</si>
  <si>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</si>
  <si>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</si>
  <si>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</si>
  <si>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</si>
  <si>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</si>
  <si>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</si>
  <si>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</si>
  <si>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</si>
  <si>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</si>
  <si>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</si>
  <si>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</si>
  <si>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</si>
  <si>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</si>
  <si>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</si>
  <si>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</si>
  <si>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</si>
  <si>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</si>
  <si>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</si>
  <si>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</si>
  <si>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</si>
  <si>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</si>
  <si>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</si>
  <si>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</si>
  <si>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</si>
  <si>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</si>
  <si>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</si>
  <si>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</si>
  <si>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</si>
  <si>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</si>
  <si>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</si>
  <si>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</si>
  <si>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</si>
  <si>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</si>
  <si>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</si>
  <si>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</si>
  <si>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</si>
  <si>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</si>
  <si>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</si>
  <si>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</si>
  <si>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</si>
  <si>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</si>
  <si>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</si>
  <si>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</si>
  <si>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</si>
  <si>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</si>
  <si>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</si>
  <si>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</si>
  <si>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</si>
  <si>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</si>
  <si>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</si>
  <si>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</si>
  <si>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</si>
  <si>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</si>
  <si>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</si>
  <si>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</si>
  <si>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</si>
  <si>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</si>
  <si>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</si>
  <si>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</si>
  <si>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</si>
  <si>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</si>
  <si>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</si>
  <si>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</si>
  <si>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</si>
  <si>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</si>
  <si>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</si>
  <si>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</si>
  <si>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</si>
  <si>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</si>
  <si>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</si>
  <si>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</si>
  <si>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</si>
  <si>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</si>
  <si>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</si>
  <si>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</si>
  <si>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</si>
  <si>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</si>
  <si>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</si>
  <si>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</si>
  <si>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</si>
  <si>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</si>
  <si>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</si>
  <si>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</si>
  <si>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</si>
  <si>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</si>
  <si>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</si>
  <si>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</si>
  <si>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</si>
  <si>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</si>
  <si>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</si>
  <si>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</si>
  <si>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</si>
  <si>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</si>
  <si>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</si>
  <si>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</si>
  <si>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</si>
  <si>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</si>
  <si>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</si>
  <si>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</si>
  <si>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</si>
  <si>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</si>
  <si>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</si>
  <si>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</si>
  <si>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</si>
  <si>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</si>
  <si>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</si>
  <si>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</si>
  <si>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</si>
  <si>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</si>
  <si>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</si>
  <si>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</si>
  <si>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</si>
  <si>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</si>
  <si>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</si>
  <si>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</si>
  <si>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</si>
  <si>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</si>
  <si>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</si>
  <si>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</si>
  <si>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</si>
  <si>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</si>
  <si>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</si>
  <si>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</si>
  <si>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</si>
  <si>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</si>
  <si>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</si>
  <si>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</si>
  <si>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</si>
  <si>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</si>
  <si>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</si>
  <si>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</si>
  <si>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</si>
  <si>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</si>
  <si>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</si>
  <si>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</si>
  <si>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</si>
  <si>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</si>
  <si>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</si>
  <si>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</si>
  <si>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</si>
  <si>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</si>
  <si>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</si>
  <si>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</si>
  <si>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</si>
  <si>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</si>
  <si>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</si>
  <si>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</si>
  <si>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</si>
  <si>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</si>
  <si>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</si>
  <si>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</si>
  <si>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</si>
  <si>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</si>
  <si>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</si>
  <si>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</si>
  <si>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</si>
  <si>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</si>
  <si>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</si>
  <si>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</si>
  <si>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</si>
  <si>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</si>
  <si>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</si>
  <si>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</si>
  <si>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</si>
  <si>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</si>
  <si>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</si>
  <si>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</si>
  <si>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</si>
  <si>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</si>
  <si>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</si>
  <si>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</si>
  <si>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</si>
  <si>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</si>
  <si>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</si>
  <si>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</si>
  <si>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</si>
  <si>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</si>
  <si>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</si>
  <si>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</si>
  <si>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</si>
  <si>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</si>
  <si>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</si>
  <si>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</si>
  <si>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</si>
  <si>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</si>
  <si>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</si>
  <si>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</si>
  <si>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</si>
  <si>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</si>
  <si>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</si>
  <si>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</si>
  <si>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</si>
  <si>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</si>
  <si>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</si>
  <si>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</si>
  <si>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</si>
  <si>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</si>
  <si>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</si>
  <si>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</si>
  <si>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</si>
  <si>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</si>
  <si>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</si>
  <si>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</si>
  <si>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</si>
  <si>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</si>
  <si>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</si>
  <si>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</si>
  <si>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</si>
  <si>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</si>
  <si>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</si>
  <si>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</si>
  <si>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</si>
  <si>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</si>
  <si>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</si>
  <si>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</si>
  <si>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</si>
  <si>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</si>
  <si>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</si>
  <si>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</si>
  <si>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</si>
  <si>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</si>
  <si>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</si>
  <si>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</si>
  <si>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</si>
  <si>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</si>
  <si>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</si>
  <si>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</si>
  <si>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</si>
  <si>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</si>
  <si>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</si>
  <si>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</si>
  <si>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</si>
  <si>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</si>
  <si>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</si>
  <si>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</si>
  <si>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</si>
  <si>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</si>
  <si>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</si>
  <si>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</si>
  <si>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</si>
  <si>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</si>
  <si>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</si>
  <si>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</si>
  <si>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</si>
  <si>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</si>
  <si>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</si>
  <si>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</si>
  <si>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</si>
  <si>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</si>
  <si>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</si>
  <si>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</si>
  <si>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</si>
  <si>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</si>
  <si>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</si>
  <si>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</si>
  <si>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</si>
  <si>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</si>
  <si>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</si>
  <si>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</si>
  <si>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</si>
  <si>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</si>
  <si>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</si>
  <si>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</si>
  <si>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</si>
  <si>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</si>
  <si>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</si>
  <si>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</si>
  <si>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</si>
  <si>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</si>
  <si>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</si>
  <si>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</si>
  <si>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</si>
  <si>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</si>
  <si>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</si>
  <si>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</si>
  <si>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</si>
  <si>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</si>
  <si>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</si>
  <si>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</si>
  <si>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</si>
  <si>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</si>
  <si>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</si>
  <si>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</si>
  <si>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</si>
  <si>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</si>
  <si>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</si>
  <si>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</si>
  <si>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</si>
  <si>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</si>
  <si>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</si>
  <si>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</si>
  <si>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</si>
  <si>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</si>
  <si>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</si>
  <si>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</si>
  <si>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</si>
  <si>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</si>
  <si>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</si>
  <si>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</si>
  <si>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</si>
  <si>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</si>
  <si>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</si>
  <si>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</si>
  <si>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</si>
  <si>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</si>
  <si>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</si>
  <si>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</si>
  <si>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</si>
  <si>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</si>
  <si>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</si>
  <si>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</si>
  <si>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</si>
  <si>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</si>
  <si>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</si>
  <si>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</si>
  <si>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</si>
  <si>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</si>
  <si>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</si>
  <si>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</si>
  <si>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</si>
  <si>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</si>
  <si>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</si>
  <si>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</si>
  <si>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</si>
  <si>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</si>
  <si>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</si>
  <si>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</si>
  <si>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</si>
  <si>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</si>
  <si>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</si>
  <si>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</si>
  <si>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</si>
  <si>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</si>
  <si>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</si>
  <si>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</si>
  <si>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</si>
  <si>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</si>
  <si>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</si>
  <si>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</si>
  <si>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</si>
  <si>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</si>
  <si>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</si>
  <si>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</si>
  <si>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</si>
  <si>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</si>
  <si>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</si>
  <si>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</si>
  <si>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</si>
  <si>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</si>
  <si>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</si>
  <si>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</si>
  <si>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</si>
  <si>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</si>
  <si>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</si>
  <si>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</si>
  <si>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</si>
  <si>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</si>
  <si>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</si>
  <si>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</si>
  <si>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</si>
  <si>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</si>
  <si>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</si>
  <si>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</si>
  <si>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</si>
  <si>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</si>
  <si>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</si>
  <si>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</si>
  <si>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</si>
  <si>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</si>
  <si>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</si>
  <si>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</si>
  <si>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</si>
  <si>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</si>
  <si>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</si>
  <si>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</si>
  <si>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</si>
  <si>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</si>
  <si>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</si>
  <si>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</si>
  <si>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</si>
  <si>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</si>
  <si>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</si>
  <si>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</si>
  <si>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</si>
  <si>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</si>
  <si>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</si>
  <si>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</si>
  <si>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</si>
  <si>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</si>
  <si>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</si>
  <si>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</si>
  <si>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</si>
  <si>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</si>
  <si>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</si>
  <si>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</si>
  <si>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</si>
  <si>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</si>
  <si>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</si>
  <si>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</si>
  <si>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</si>
  <si>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</si>
  <si>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</si>
  <si>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</si>
  <si>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</si>
  <si>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</si>
  <si>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</si>
  <si>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</si>
  <si>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</si>
  <si>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</si>
  <si>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</si>
  <si>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</si>
  <si>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</si>
  <si>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</si>
  <si>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</si>
  <si>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</si>
  <si>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</si>
  <si>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</si>
  <si>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</si>
  <si>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</si>
  <si>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</si>
  <si>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</si>
  <si>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</si>
  <si>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</si>
  <si>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</si>
  <si>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</si>
  <si>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</si>
  <si>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</si>
  <si>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</si>
  <si>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</si>
  <si>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</si>
  <si>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</si>
  <si>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</si>
  <si>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</si>
  <si>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</si>
  <si>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</si>
  <si>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</si>
  <si>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</si>
  <si>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</si>
  <si>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</si>
  <si>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</si>
  <si>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</si>
  <si>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</si>
  <si>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</si>
  <si>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</si>
  <si>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</si>
  <si>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</si>
  <si>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</si>
  <si>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</si>
  <si>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</si>
  <si>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</si>
  <si>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</si>
  <si>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</si>
  <si>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</si>
  <si>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</si>
  <si>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</si>
  <si>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</si>
  <si>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</si>
  <si>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</si>
  <si>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</si>
  <si>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</si>
  <si>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</si>
  <si>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</si>
  <si>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</si>
  <si>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</si>
  <si>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</si>
  <si>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</si>
  <si>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</si>
  <si>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</si>
  <si>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</si>
  <si>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</si>
  <si>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</si>
  <si>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</si>
  <si>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</si>
  <si>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</si>
  <si>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</si>
  <si>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</si>
  <si>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</si>
  <si>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</si>
  <si>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</si>
  <si>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</si>
  <si>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</si>
  <si>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</si>
  <si>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</si>
  <si>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</si>
  <si>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</si>
  <si>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</si>
  <si>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</si>
  <si>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</si>
  <si>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</si>
  <si>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</si>
  <si>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</si>
  <si>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</si>
  <si>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</si>
  <si>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</si>
  <si>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</si>
  <si>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</si>
  <si>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</si>
  <si>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</si>
  <si>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</si>
  <si>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</si>
  <si>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</si>
  <si>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</si>
  <si>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</si>
  <si>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</si>
  <si>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</si>
  <si>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</si>
  <si>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</si>
  <si>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</si>
  <si>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</si>
  <si>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</si>
  <si>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</si>
  <si>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</si>
  <si>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</si>
  <si>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</si>
  <si>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</si>
  <si>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</si>
  <si>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</si>
  <si>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</si>
  <si>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</si>
  <si>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</si>
  <si>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</si>
  <si>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</si>
  <si>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</si>
  <si>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</si>
  <si>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</si>
  <si>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</si>
  <si>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</si>
  <si>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</si>
  <si>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</si>
  <si>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</si>
  <si>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</si>
  <si>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</si>
  <si>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</si>
  <si>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</si>
  <si>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</si>
  <si>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</si>
  <si>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</si>
  <si>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</si>
  <si>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</si>
  <si>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</si>
  <si>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</si>
  <si>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</si>
  <si>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</si>
  <si>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</si>
  <si>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</si>
  <si>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</si>
  <si>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</si>
  <si>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</si>
  <si>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</si>
  <si>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</si>
  <si>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</si>
  <si>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</si>
  <si>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</si>
  <si>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</si>
  <si>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</si>
  <si>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</si>
  <si>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</si>
  <si>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</si>
  <si>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</si>
  <si>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</si>
  <si>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</si>
  <si>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</si>
  <si>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</si>
  <si>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</si>
  <si>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</si>
  <si>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</si>
  <si>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</si>
  <si>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</si>
  <si>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</si>
  <si>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</si>
  <si>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</si>
  <si>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</si>
  <si>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</si>
  <si>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</si>
  <si>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</si>
  <si>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</si>
  <si>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</si>
  <si>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</si>
  <si>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</si>
  <si>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</si>
  <si>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</si>
  <si>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</si>
  <si>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</si>
  <si>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</si>
  <si>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</si>
  <si>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</si>
  <si>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</si>
  <si>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</si>
  <si>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</si>
  <si>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</si>
  <si>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</si>
  <si>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</si>
  <si>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</si>
  <si>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</si>
  <si>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</si>
  <si>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</si>
  <si>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</si>
  <si>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</si>
  <si>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</si>
  <si>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</si>
  <si>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</si>
  <si>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</si>
  <si>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</si>
  <si>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</si>
  <si>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</si>
  <si>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</si>
  <si>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</si>
  <si>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</si>
  <si>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</si>
  <si>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</si>
  <si>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</si>
  <si>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</si>
  <si>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</si>
  <si>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</si>
  <si>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</si>
  <si>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</si>
  <si>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</si>
  <si>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</si>
  <si>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</si>
  <si>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</si>
  <si>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</si>
  <si>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</si>
  <si>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</si>
  <si>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</si>
  <si>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</si>
  <si>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</si>
  <si>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</si>
  <si>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</si>
  <si>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</si>
  <si>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</si>
  <si>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</si>
  <si>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</si>
  <si>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</si>
  <si>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</si>
  <si>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</si>
  <si>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</si>
  <si>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</si>
  <si>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</si>
  <si>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</si>
  <si>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</si>
  <si>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</si>
  <si>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</si>
  <si>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</si>
  <si>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</si>
  <si>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</si>
  <si>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</si>
  <si>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</si>
  <si>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</si>
  <si>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</si>
  <si>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</si>
  <si>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</si>
  <si>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</si>
  <si>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</si>
  <si>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</si>
  <si>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</si>
  <si>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</si>
  <si>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</si>
  <si>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</si>
  <si>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</si>
  <si>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</si>
  <si>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</si>
  <si>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</si>
  <si>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</si>
  <si>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</si>
  <si>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</si>
  <si>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</si>
  <si>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</si>
  <si>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</si>
  <si>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</si>
  <si>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</si>
  <si>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</si>
  <si>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</si>
  <si>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</si>
  <si>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</si>
  <si>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</si>
  <si>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</si>
  <si>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</si>
  <si>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</si>
  <si>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</si>
  <si>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</si>
  <si>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</si>
  <si>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</si>
  <si>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</si>
  <si>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</si>
  <si>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</si>
  <si>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</si>
  <si>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</si>
  <si>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</si>
  <si>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</si>
  <si>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</si>
  <si>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</si>
  <si>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</si>
  <si>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</si>
  <si>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</si>
  <si>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</si>
  <si>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</si>
  <si>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</si>
  <si>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</si>
  <si>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</si>
  <si>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</si>
  <si>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</si>
  <si>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</si>
  <si>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</si>
  <si>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</si>
  <si>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</si>
  <si>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</si>
  <si>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</si>
  <si>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</si>
  <si>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</si>
  <si>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</si>
  <si>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</si>
  <si>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</si>
  <si>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</si>
  <si>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</si>
  <si>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</si>
  <si>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</si>
  <si>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</si>
  <si>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</si>
  <si>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</si>
  <si>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</si>
  <si>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</si>
  <si>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</si>
  <si>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</si>
  <si>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</si>
  <si>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</si>
  <si>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</si>
  <si>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</si>
  <si>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</si>
  <si>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</si>
  <si>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</si>
  <si>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</si>
  <si>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</si>
  <si>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</si>
  <si>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</si>
  <si>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</si>
  <si>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</si>
  <si>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</si>
  <si>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</si>
  <si>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</si>
  <si>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</si>
  <si>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</si>
  <si>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</si>
  <si>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</si>
  <si>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</si>
  <si>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</si>
  <si>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</si>
  <si>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</si>
  <si>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</si>
  <si>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</si>
  <si>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</si>
  <si>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</si>
  <si>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</si>
  <si>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</si>
  <si>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</si>
  <si>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</si>
  <si>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</si>
  <si>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</si>
  <si>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</si>
  <si>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</si>
  <si>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</si>
  <si>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</si>
  <si>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</si>
  <si>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</si>
  <si>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</si>
  <si>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</si>
  <si>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</si>
  <si>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</si>
  <si>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</si>
  <si>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</si>
  <si>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</si>
  <si>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</si>
  <si>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</si>
  <si>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</si>
  <si>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</si>
  <si>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</si>
  <si>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</si>
  <si>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</si>
  <si>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</si>
  <si>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</si>
  <si>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</si>
  <si>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</si>
  <si>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</si>
  <si>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</si>
  <si>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</si>
  <si>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</si>
  <si>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</si>
  <si>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</si>
  <si>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</si>
  <si>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</si>
  <si>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</si>
  <si>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</si>
  <si>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</si>
  <si>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</si>
  <si>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</si>
  <si>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</si>
  <si>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</si>
  <si>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</si>
  <si>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</si>
  <si>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</si>
  <si>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</si>
  <si>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</si>
  <si>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</si>
  <si>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</si>
  <si>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</si>
  <si>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</si>
  <si>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</si>
  <si>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</si>
  <si>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</si>
  <si>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</si>
  <si>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</si>
  <si>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</si>
  <si>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</si>
  <si>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</si>
  <si>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</si>
  <si>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</si>
  <si>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</si>
  <si>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</si>
  <si>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</si>
  <si>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</si>
  <si>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</si>
  <si>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</si>
  <si>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</si>
  <si>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</si>
  <si>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</si>
  <si>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</si>
  <si>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</si>
  <si>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</si>
  <si>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</si>
  <si>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</si>
  <si>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</si>
  <si>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</si>
  <si>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</si>
  <si>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</si>
  <si>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</si>
  <si>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</si>
  <si>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</si>
  <si>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</si>
  <si>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</si>
  <si>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</si>
  <si>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</si>
  <si>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</si>
  <si>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</si>
  <si>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</si>
  <si>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</si>
  <si>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</si>
  <si>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</si>
  <si>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</si>
  <si>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</si>
  <si>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</si>
  <si>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</si>
  <si>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</si>
  <si>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</si>
  <si>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</si>
  <si>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</si>
  <si>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</si>
  <si>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</si>
  <si>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</si>
  <si>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</si>
  <si>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</si>
  <si>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</si>
  <si>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</si>
  <si>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</si>
  <si>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</si>
  <si>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</si>
  <si>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</si>
  <si>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</si>
  <si>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</si>
  <si>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</si>
  <si>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</si>
  <si>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</si>
  <si>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</si>
  <si>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</si>
  <si>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</si>
  <si>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</si>
  <si>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</si>
  <si>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</si>
  <si>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</si>
  <si>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</si>
  <si>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</si>
  <si>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</si>
  <si>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</si>
  <si>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</si>
  <si>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</si>
  <si>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</si>
  <si>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</si>
  <si>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</si>
  <si>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</si>
  <si>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</si>
  <si>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</si>
  <si>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</si>
  <si>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</si>
  <si>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</si>
  <si>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</si>
  <si>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</si>
  <si>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</si>
  <si>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</si>
  <si>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</si>
  <si>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</si>
  <si>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</si>
  <si>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</si>
  <si>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</si>
  <si>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</si>
  <si>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</si>
  <si>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</si>
  <si>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</si>
  <si>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</si>
  <si>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</si>
  <si>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</si>
  <si>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</si>
  <si>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</si>
  <si>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</si>
  <si>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</si>
  <si>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</si>
  <si>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</si>
  <si>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</si>
  <si>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</si>
  <si>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</si>
  <si>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</si>
  <si>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</si>
  <si>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</si>
  <si>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</si>
  <si>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</si>
  <si>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</si>
  <si>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</si>
  <si>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</si>
  <si>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</si>
  <si>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</si>
  <si>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</si>
  <si>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</si>
  <si>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</si>
  <si>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</si>
  <si>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</si>
  <si>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</si>
  <si>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</si>
  <si>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</si>
  <si>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</si>
  <si>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</si>
  <si>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</si>
  <si>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</si>
  <si>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</si>
  <si>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</si>
  <si>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</si>
  <si>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</si>
  <si>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</si>
  <si>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</si>
  <si>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</si>
  <si>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</si>
  <si>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</si>
  <si>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</si>
  <si>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</si>
  <si>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</si>
  <si>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</si>
  <si>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</si>
  <si>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</si>
  <si>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</si>
  <si>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</si>
  <si>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</si>
  <si>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</si>
  <si>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</si>
  <si>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</si>
  <si>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</si>
  <si>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</si>
  <si>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</si>
  <si>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</si>
  <si>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</si>
  <si>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</si>
  <si>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</si>
  <si>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</si>
  <si>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</si>
  <si>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</si>
  <si>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</si>
  <si>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</si>
  <si>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</si>
  <si>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</si>
  <si>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</si>
  <si>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</si>
  <si>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</si>
  <si>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</si>
  <si>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</si>
  <si>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</si>
  <si>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</si>
  <si>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</si>
  <si>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</si>
  <si>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</si>
  <si>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</si>
  <si>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</si>
  <si>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</si>
  <si>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</si>
  <si>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</si>
  <si>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</si>
  <si>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</si>
  <si>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</si>
  <si>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</si>
  <si>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</si>
  <si>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</si>
  <si>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</si>
  <si>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</si>
  <si>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</si>
  <si>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</si>
  <si>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</si>
  <si>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</si>
  <si>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</si>
  <si>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</si>
  <si>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</si>
  <si>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</si>
  <si>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</si>
  <si>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</si>
  <si>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</si>
  <si>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</si>
  <si>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</si>
  <si>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</si>
  <si>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</si>
  <si>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</si>
  <si>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</si>
  <si>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</si>
  <si>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</si>
  <si>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</si>
  <si>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</si>
  <si>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</si>
  <si>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</si>
  <si>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</si>
  <si>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</si>
  <si>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</si>
  <si>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</si>
  <si>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</si>
  <si>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</si>
  <si>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</si>
  <si>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</si>
  <si>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</si>
  <si>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</si>
  <si>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</si>
  <si>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</si>
  <si>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</si>
  <si>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</si>
  <si>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</si>
  <si>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</si>
  <si>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</si>
  <si>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</si>
  <si>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</si>
  <si>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</si>
  <si>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</si>
  <si>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</si>
  <si>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</si>
  <si>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</si>
  <si>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</si>
  <si>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</si>
  <si>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</si>
  <si>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</si>
  <si>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</si>
  <si>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</si>
  <si>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</si>
  <si>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</si>
  <si>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</si>
  <si>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</si>
  <si>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</si>
  <si>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</si>
  <si>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</si>
  <si>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</si>
  <si>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</si>
  <si>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</si>
  <si>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</si>
  <si>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</si>
  <si>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</si>
  <si>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</si>
  <si>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</si>
  <si>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</si>
  <si>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</si>
  <si>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</si>
  <si>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</si>
  <si>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</si>
  <si>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</si>
  <si>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</si>
  <si>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</si>
  <si>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</si>
  <si>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</si>
  <si>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</si>
  <si>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</si>
  <si>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</si>
  <si>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</si>
  <si>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</si>
  <si>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</si>
  <si>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</si>
  <si>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</si>
  <si>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</si>
  <si>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</si>
  <si>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</si>
  <si>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</si>
  <si>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</si>
  <si>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</si>
  <si>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</si>
  <si>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</si>
  <si>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</si>
  <si>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</si>
  <si>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</si>
  <si>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</si>
  <si>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</si>
  <si>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</si>
  <si>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</si>
  <si>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</si>
  <si>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</si>
  <si>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</si>
  <si>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</si>
  <si>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</si>
  <si>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</si>
  <si>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</si>
  <si>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</si>
  <si>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</si>
  <si>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</si>
  <si>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</si>
  <si>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</si>
  <si>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</si>
  <si>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</si>
  <si>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</si>
  <si>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</si>
  <si>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</si>
  <si>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</si>
  <si>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</si>
  <si>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</si>
  <si>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</si>
  <si>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</si>
  <si>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</si>
  <si>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</si>
  <si>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</si>
  <si>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</si>
  <si>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</si>
  <si>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</si>
  <si>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</si>
  <si>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</si>
  <si>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</si>
  <si>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</si>
  <si>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</si>
  <si>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</si>
  <si>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</si>
  <si>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</si>
  <si>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</si>
  <si>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</si>
  <si>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</si>
  <si>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</si>
  <si>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</si>
  <si>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</si>
  <si>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</si>
  <si>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</si>
  <si>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</si>
  <si>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</si>
  <si>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</si>
  <si>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</si>
  <si>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</si>
  <si>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</si>
  <si>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</si>
  <si>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</si>
  <si>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</si>
  <si>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</si>
  <si>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</si>
  <si>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</si>
  <si>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</si>
  <si>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</si>
  <si>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</si>
  <si>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</si>
  <si>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</si>
  <si>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</si>
  <si>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</si>
  <si>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</si>
  <si>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</si>
  <si>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</si>
  <si>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</si>
  <si>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</si>
  <si>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</si>
  <si>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</si>
  <si>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</si>
  <si>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</si>
  <si>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</si>
  <si>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</si>
  <si>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</si>
  <si>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</si>
  <si>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</si>
  <si>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</si>
  <si>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</si>
  <si>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</si>
  <si>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</si>
  <si>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</si>
  <si>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</si>
  <si>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</si>
  <si>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</si>
  <si>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</si>
  <si>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</si>
  <si>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</si>
  <si>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</si>
  <si>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</si>
  <si>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</si>
  <si>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</si>
  <si>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</si>
  <si>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</si>
  <si>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</si>
  <si>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</si>
  <si>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</si>
  <si>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</si>
  <si>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</si>
  <si>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</si>
  <si>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</si>
  <si>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</si>
  <si>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</si>
  <si>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</si>
  <si>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</si>
  <si>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</si>
  <si>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</si>
  <si>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</si>
  <si>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</si>
  <si>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</si>
  <si>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</si>
  <si>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</si>
  <si>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</si>
  <si>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</si>
  <si>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</si>
  <si>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</si>
  <si>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</si>
  <si>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</si>
  <si>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</si>
  <si>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</si>
  <si>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</si>
  <si>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</si>
  <si>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</si>
  <si>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</si>
  <si>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</si>
  <si>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</si>
  <si>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</si>
  <si>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</si>
  <si>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</si>
  <si>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</si>
  <si>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</si>
  <si>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</si>
  <si>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</si>
  <si>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</si>
  <si>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</si>
  <si>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</si>
  <si>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</si>
  <si>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</si>
  <si>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</si>
  <si>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</si>
  <si>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</si>
  <si>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</si>
  <si>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</si>
  <si>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</si>
  <si>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</si>
  <si>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</si>
  <si>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</si>
  <si>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</si>
  <si>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</si>
  <si>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</si>
  <si>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</si>
  <si>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</si>
  <si>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</si>
  <si>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</si>
  <si>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</si>
  <si>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</si>
  <si>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</si>
  <si>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</si>
  <si>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</si>
  <si>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</si>
  <si>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</si>
  <si>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</si>
  <si>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</si>
  <si>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</si>
  <si>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</si>
  <si>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</si>
  <si>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</si>
  <si>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</si>
  <si>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</si>
  <si>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</si>
  <si>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</si>
  <si>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</si>
  <si>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</si>
  <si>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</si>
  <si>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</si>
  <si>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</si>
  <si>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</si>
  <si>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</si>
  <si>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</si>
  <si>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</si>
  <si>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</si>
  <si>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</si>
  <si>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</si>
  <si>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</si>
  <si>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</si>
  <si>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</si>
  <si>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</si>
  <si>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</si>
  <si>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</si>
  <si>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</si>
  <si>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</si>
  <si>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</si>
  <si>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</si>
  <si>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</si>
  <si>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</si>
  <si>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</si>
  <si>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</si>
  <si>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</si>
  <si>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</si>
  <si>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</si>
  <si>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</si>
  <si>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</si>
  <si>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</si>
  <si>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</si>
  <si>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</si>
  <si>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</si>
  <si>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</si>
  <si>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</si>
  <si>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</si>
  <si>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</si>
  <si>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</si>
  <si>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</si>
  <si>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</si>
  <si>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</si>
  <si>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</si>
  <si>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</si>
  <si>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</si>
  <si>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</si>
  <si>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</si>
  <si>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</si>
  <si>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</si>
  <si>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</si>
  <si>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</si>
  <si>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</si>
  <si>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</si>
  <si>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</si>
  <si>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</si>
  <si>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</si>
  <si>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</si>
  <si>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</si>
  <si>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</si>
  <si>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</si>
  <si>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</si>
  <si>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</si>
  <si>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</si>
  <si>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</si>
  <si>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</si>
  <si>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</si>
  <si>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</si>
  <si>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</si>
  <si>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</si>
  <si>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</si>
  <si>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</si>
  <si>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</si>
  <si>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</si>
  <si>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</si>
  <si>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</si>
  <si>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</si>
  <si>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</si>
  <si>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</si>
  <si>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</si>
  <si>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</si>
  <si>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</si>
  <si>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</si>
  <si>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</si>
  <si>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</si>
  <si>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</si>
  <si>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</si>
  <si>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</si>
  <si>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</si>
  <si>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</si>
  <si>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</si>
  <si>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</si>
  <si>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</si>
  <si>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</si>
  <si>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</si>
  <si>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</si>
  <si>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</si>
  <si>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</si>
  <si>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</si>
  <si>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</si>
  <si>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</si>
  <si>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</si>
  <si>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</si>
  <si>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</si>
  <si>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</si>
  <si>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</si>
  <si>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</si>
  <si>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</si>
  <si>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</si>
  <si>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</si>
  <si>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</si>
  <si>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</si>
  <si>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</si>
  <si>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</si>
  <si>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</si>
  <si>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</si>
  <si>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</si>
  <si>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</si>
  <si>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</si>
  <si>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</si>
  <si>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</si>
  <si>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</si>
  <si>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</si>
  <si>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</si>
  <si>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</si>
  <si>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</si>
  <si>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</si>
  <si>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</si>
  <si>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</si>
  <si>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</si>
  <si>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</si>
  <si>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</si>
  <si>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</si>
  <si>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</si>
  <si>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</si>
  <si>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</si>
  <si>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</si>
  <si>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</si>
  <si>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</si>
  <si>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</si>
  <si>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</si>
  <si>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</si>
  <si>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</si>
  <si>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</si>
  <si>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</si>
  <si>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</si>
  <si>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</si>
  <si>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</si>
  <si>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</si>
  <si>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</si>
  <si>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</si>
  <si>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</si>
  <si>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</si>
  <si>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</si>
  <si>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</si>
  <si>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</si>
  <si>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</si>
  <si>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</si>
  <si>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</si>
  <si>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</si>
  <si>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</si>
  <si>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</si>
  <si>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</si>
  <si>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</si>
  <si>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</si>
  <si>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</si>
  <si>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</si>
  <si>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</si>
  <si>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</si>
  <si>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</si>
  <si>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</si>
  <si>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</si>
  <si>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</si>
  <si>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</si>
  <si>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</si>
  <si>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</si>
  <si>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</si>
  <si>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</si>
  <si>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</si>
  <si>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</si>
  <si>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</si>
  <si>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</si>
  <si>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</si>
  <si>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</si>
  <si>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</si>
  <si>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</si>
  <si>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</si>
  <si>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</si>
  <si>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</si>
  <si>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</si>
  <si>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</si>
  <si>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</si>
  <si>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</si>
  <si>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</si>
  <si>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</si>
  <si>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</si>
  <si>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</si>
  <si>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</si>
  <si>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</si>
  <si>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</si>
  <si>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</si>
  <si>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</si>
  <si>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</si>
  <si>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</si>
  <si>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</si>
  <si>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</si>
  <si>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</si>
  <si>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</si>
  <si>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</si>
  <si>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</si>
  <si>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</si>
  <si>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</si>
  <si>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</si>
  <si>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</si>
  <si>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</si>
  <si>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</si>
  <si>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</si>
  <si>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</si>
  <si>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</si>
  <si>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</si>
  <si>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</si>
  <si>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</si>
  <si>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</si>
  <si>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</si>
  <si>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</si>
  <si>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</si>
  <si>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</si>
  <si>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</si>
  <si>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</si>
  <si>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</si>
  <si>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</si>
  <si>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</si>
  <si>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</si>
  <si>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</si>
  <si>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</si>
  <si>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</si>
  <si>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</si>
  <si>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</si>
  <si>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</si>
  <si>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</si>
  <si>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</si>
  <si>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</si>
  <si>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</si>
  <si>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</si>
  <si>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</si>
  <si>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</si>
  <si>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</si>
  <si>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</si>
  <si>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</si>
  <si>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</si>
  <si>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</si>
  <si>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</si>
  <si>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</si>
  <si>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</si>
  <si>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</si>
  <si>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</si>
  <si>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</si>
  <si>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</si>
  <si>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</si>
  <si>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</si>
  <si>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</si>
  <si>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</si>
  <si>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</si>
  <si>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</si>
  <si>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</si>
  <si>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</si>
  <si>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</si>
  <si>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</si>
  <si>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</si>
  <si>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</si>
  <si>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</si>
  <si>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</si>
  <si>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</si>
  <si>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</si>
  <si>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</si>
  <si>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</si>
  <si>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</si>
  <si>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</si>
  <si>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</si>
  <si>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</si>
  <si>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</si>
  <si>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</si>
  <si>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</si>
  <si>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</si>
  <si>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</si>
  <si>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</si>
  <si>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</si>
  <si>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</si>
  <si>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</si>
  <si>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</si>
  <si>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</si>
  <si>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</si>
  <si>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</si>
  <si>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</si>
  <si>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</si>
  <si>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</si>
  <si>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</si>
  <si>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</si>
  <si>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</si>
  <si>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</si>
  <si>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</si>
  <si>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</si>
  <si>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</si>
  <si>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</si>
  <si>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</si>
  <si>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</si>
  <si>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</si>
  <si>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</si>
  <si>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</si>
  <si>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</si>
  <si>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</si>
  <si>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</si>
  <si>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</si>
  <si>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</si>
  <si>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</si>
  <si>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</si>
  <si>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</si>
  <si>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</si>
  <si>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</si>
  <si>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</si>
  <si>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</si>
  <si>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</si>
  <si>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</si>
  <si>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</si>
  <si>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</si>
  <si>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</si>
  <si>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</si>
  <si>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</si>
  <si>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</si>
  <si>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</si>
  <si>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</si>
  <si>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</si>
  <si>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</si>
  <si>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</si>
  <si>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</si>
  <si>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</si>
  <si>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</si>
  <si>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</si>
  <si>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</si>
  <si>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</si>
  <si>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</si>
  <si>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</si>
  <si>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</si>
  <si>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</si>
  <si>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</si>
  <si>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</si>
  <si>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</si>
  <si>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</si>
  <si>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</si>
  <si>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</si>
  <si>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</si>
  <si>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</si>
  <si>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</si>
  <si>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</si>
  <si>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</si>
  <si>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</si>
  <si>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</si>
  <si>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</si>
  <si>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</si>
  <si>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</si>
  <si>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</si>
  <si>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</si>
  <si>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</si>
  <si>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</si>
  <si>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</si>
  <si>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</si>
  <si>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</si>
  <si>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</si>
  <si>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</si>
  <si>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</si>
  <si>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</si>
  <si>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</si>
  <si>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</si>
  <si>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</si>
  <si>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</si>
  <si>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</si>
  <si>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</si>
  <si>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</si>
  <si>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</si>
  <si>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</si>
  <si>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</si>
  <si>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</si>
  <si>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</si>
  <si>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</si>
  <si>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</si>
  <si>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</si>
  <si>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</si>
  <si>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</si>
  <si>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</si>
  <si>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</si>
  <si>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</si>
  <si>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</si>
  <si>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</si>
  <si>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</si>
  <si>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</si>
  <si>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</si>
  <si>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</si>
  <si>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</si>
  <si>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</si>
  <si>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</si>
  <si>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</si>
  <si>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</si>
  <si>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</si>
  <si>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</si>
  <si>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</si>
  <si>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</si>
  <si>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</si>
  <si>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</si>
  <si>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</si>
  <si>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</si>
  <si>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</si>
  <si>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</si>
  <si>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</si>
  <si>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</si>
  <si>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</si>
  <si>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</si>
  <si>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</si>
  <si>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</si>
  <si>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</si>
  <si>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</si>
  <si>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</si>
  <si>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</si>
  <si>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</si>
  <si>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</si>
  <si>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</si>
  <si>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</si>
  <si>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</si>
  <si>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</si>
  <si>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</si>
  <si>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</si>
  <si>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</si>
  <si>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</si>
  <si>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</si>
  <si>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</si>
  <si>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</si>
  <si>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</si>
  <si>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</si>
  <si>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</si>
  <si>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</si>
  <si>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</si>
  <si>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</si>
  <si>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</si>
  <si>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</si>
  <si>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</si>
  <si>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</si>
  <si>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</si>
  <si>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</si>
  <si>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</si>
  <si>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</si>
  <si>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</si>
  <si>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</si>
  <si>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</si>
  <si>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</si>
  <si>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</si>
  <si>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</si>
  <si>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</si>
  <si>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</si>
  <si>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</si>
  <si>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</si>
  <si>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</si>
  <si>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</si>
  <si>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</si>
  <si>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</si>
  <si>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</si>
  <si>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</si>
  <si>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</si>
  <si>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</si>
  <si>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</si>
  <si>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</si>
  <si>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</si>
  <si>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</si>
  <si>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</si>
  <si>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</si>
  <si>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</si>
  <si>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</si>
  <si>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</si>
  <si>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</si>
  <si>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</si>
  <si>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</si>
  <si>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</si>
  <si>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</si>
  <si>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</si>
  <si>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</si>
  <si>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</si>
  <si>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</si>
  <si>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</si>
  <si>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</si>
  <si>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</si>
  <si>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</si>
  <si>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</si>
  <si>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</si>
  <si>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</si>
  <si>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</si>
  <si>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</si>
  <si>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</si>
  <si>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</si>
  <si>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</si>
  <si>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</si>
  <si>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</si>
  <si>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</si>
  <si>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</si>
  <si>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</si>
  <si>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</si>
  <si>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</si>
  <si>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</si>
  <si>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</si>
  <si>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</si>
  <si>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</si>
  <si>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</si>
  <si>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</si>
  <si>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</si>
  <si>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</si>
  <si>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</si>
  <si>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</si>
  <si>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</si>
  <si>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</si>
  <si>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</si>
  <si>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</si>
  <si>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</si>
  <si>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</si>
  <si>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</si>
  <si>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</si>
  <si>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</si>
  <si>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</si>
  <si>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</si>
  <si>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</si>
  <si>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</si>
  <si>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</si>
  <si>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</si>
  <si>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</si>
  <si>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</si>
  <si>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</si>
  <si>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</si>
  <si>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</si>
  <si>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</si>
  <si>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</si>
  <si>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</si>
  <si>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</si>
  <si>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</si>
  <si>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</si>
  <si>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</si>
  <si>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</si>
  <si>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</si>
  <si>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</si>
  <si>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</si>
  <si>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</si>
  <si>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</si>
  <si>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</si>
  <si>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</si>
  <si>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</si>
  <si>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</si>
  <si>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</si>
  <si>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</si>
  <si>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</si>
  <si>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</si>
  <si>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</si>
  <si>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</si>
  <si>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</si>
  <si>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</si>
  <si>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</si>
  <si>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</si>
  <si>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</si>
  <si>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</si>
  <si>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</si>
  <si>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</si>
  <si>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</si>
  <si>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</si>
  <si>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</si>
  <si>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</si>
  <si>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</si>
  <si>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</si>
  <si>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</si>
  <si>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</si>
  <si>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</si>
  <si>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</si>
  <si>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</si>
  <si>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</si>
  <si>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</si>
  <si>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</si>
  <si>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</si>
  <si>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</si>
  <si>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</si>
  <si>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</si>
  <si>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</si>
  <si>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</si>
  <si>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</si>
  <si>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</si>
  <si>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</si>
  <si>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</si>
  <si>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</si>
  <si>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</si>
  <si>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</si>
  <si>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</si>
  <si>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</si>
  <si>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</si>
  <si>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</si>
  <si>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</si>
  <si>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</si>
  <si>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</si>
  <si>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</si>
  <si>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</si>
  <si>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</si>
  <si>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</si>
  <si>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</si>
  <si>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</si>
  <si>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</si>
  <si>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</si>
  <si>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</si>
  <si>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</si>
  <si>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</si>
  <si>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</si>
  <si>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</si>
  <si>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</si>
  <si>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</si>
  <si>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</si>
  <si>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</si>
  <si>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</si>
  <si>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</si>
  <si>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</si>
  <si>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</si>
  <si>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</si>
  <si>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</si>
  <si>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</si>
  <si>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</si>
  <si>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</si>
  <si>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</si>
  <si>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</si>
  <si>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</si>
  <si>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</si>
  <si>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</si>
  <si>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</si>
  <si>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</si>
  <si>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</si>
  <si>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</si>
  <si>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</si>
  <si>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</si>
  <si>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</si>
  <si>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</si>
  <si>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</si>
  <si>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</si>
  <si>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</si>
  <si>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</si>
  <si>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</si>
  <si>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</si>
  <si>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</si>
  <si>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</si>
  <si>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</si>
  <si>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</si>
  <si>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</si>
  <si>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</si>
  <si>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</si>
  <si>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</si>
  <si>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</si>
  <si>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</si>
  <si>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</si>
  <si>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</si>
  <si>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</si>
  <si>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</si>
  <si>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</si>
  <si>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</si>
  <si>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</si>
  <si>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</si>
  <si>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</si>
  <si>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</si>
  <si>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</si>
  <si>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</si>
  <si>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</si>
  <si>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</si>
  <si>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</si>
  <si>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</si>
  <si>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</si>
  <si>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</si>
  <si>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</si>
  <si>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</si>
  <si>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</si>
  <si>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</si>
  <si>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</si>
  <si>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</si>
  <si>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</si>
  <si>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</si>
  <si>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</si>
  <si>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</si>
  <si>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</si>
  <si>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</si>
  <si>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</si>
  <si>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</si>
  <si>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</si>
  <si>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</si>
  <si>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</si>
  <si>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</si>
  <si>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</si>
  <si>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</si>
  <si>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</si>
  <si>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</si>
  <si>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</si>
  <si>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</si>
  <si>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</si>
  <si>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</si>
  <si>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</si>
  <si>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</si>
  <si>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</si>
  <si>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</si>
  <si>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</si>
  <si>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</si>
  <si>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</si>
  <si>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</si>
  <si>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</si>
  <si>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</si>
  <si>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</si>
  <si>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</si>
  <si>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</si>
  <si>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</si>
  <si>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</si>
  <si>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</si>
  <si>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</si>
  <si>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</si>
  <si>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</si>
  <si>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</si>
  <si>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</si>
  <si>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</si>
  <si>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</si>
  <si>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</si>
  <si>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</si>
  <si>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</si>
  <si>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</si>
  <si>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</si>
  <si>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</si>
  <si>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</si>
  <si>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</si>
  <si>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</si>
  <si>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</si>
  <si>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</si>
  <si>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</si>
  <si>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</si>
  <si>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</si>
  <si>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</si>
  <si>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</si>
  <si>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</si>
  <si>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</si>
  <si>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</si>
  <si>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</si>
  <si>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</si>
  <si>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</si>
  <si>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</si>
  <si>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</si>
  <si>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</si>
  <si>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</si>
  <si>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</si>
  <si>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</si>
  <si>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</si>
  <si>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</si>
  <si>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</si>
  <si>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</si>
  <si>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</si>
  <si>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</si>
  <si>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</si>
  <si>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</si>
  <si>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</si>
  <si>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</si>
  <si>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</si>
  <si>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</si>
  <si>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</si>
  <si>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</si>
  <si>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</si>
  <si>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</si>
  <si>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</si>
  <si>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</si>
  <si>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</si>
  <si>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</si>
  <si>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</si>
  <si>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</si>
  <si>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</si>
  <si>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</si>
  <si>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</si>
  <si>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</si>
  <si>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</si>
  <si>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</si>
  <si>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</si>
  <si>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</si>
  <si>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</si>
  <si>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</si>
  <si>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</si>
  <si>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</si>
  <si>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</si>
  <si>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</si>
  <si>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</si>
  <si>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</si>
  <si>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</si>
  <si>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</si>
  <si>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</si>
  <si>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</si>
  <si>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</si>
  <si>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</si>
  <si>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</si>
  <si>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</si>
  <si>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</si>
  <si>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</si>
  <si>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</si>
  <si>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</si>
  <si>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</si>
  <si>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</si>
  <si>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</si>
  <si>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</si>
  <si>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</si>
  <si>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</si>
  <si>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</si>
  <si>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</si>
  <si>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</si>
  <si>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</si>
  <si>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</si>
  <si>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</si>
  <si>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</si>
  <si>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</si>
  <si>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</si>
  <si>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</si>
  <si>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</si>
  <si>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</si>
  <si>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</si>
  <si>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</si>
  <si>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</si>
  <si>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</si>
  <si>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</si>
  <si>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</si>
  <si>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</si>
  <si>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</si>
  <si>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</si>
  <si>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</si>
  <si>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</si>
  <si>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</si>
  <si>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</si>
  <si>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</si>
  <si>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</si>
  <si>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</si>
  <si>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</si>
  <si>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</si>
  <si>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</si>
  <si>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</si>
  <si>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</si>
  <si>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</si>
  <si>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</si>
  <si>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</si>
  <si>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</si>
  <si>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</si>
  <si>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</si>
  <si>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</si>
  <si>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</si>
  <si>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</si>
  <si>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</si>
  <si>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</si>
  <si>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</si>
  <si>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</si>
  <si>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</si>
  <si>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</si>
  <si>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</si>
  <si>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</si>
  <si>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</si>
  <si>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</si>
  <si>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</si>
  <si>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</si>
  <si>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</si>
  <si>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</si>
  <si>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</si>
  <si>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</si>
  <si>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</si>
  <si>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</si>
  <si>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</si>
  <si>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</si>
  <si>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</si>
  <si>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</si>
  <si>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</si>
  <si>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</si>
  <si>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</si>
  <si>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</si>
  <si>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</si>
  <si>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</si>
  <si>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</si>
  <si>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</si>
  <si>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</si>
  <si>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</si>
  <si>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</si>
  <si>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</si>
  <si>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</si>
  <si>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</si>
  <si>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</si>
  <si>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</si>
  <si>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</si>
  <si>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</si>
  <si>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</si>
  <si>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</si>
  <si>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</si>
  <si>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</si>
  <si>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</si>
  <si>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</si>
  <si>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</si>
  <si>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</si>
  <si>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</si>
  <si>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</si>
  <si>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</si>
  <si>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</si>
  <si>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</si>
  <si>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</si>
  <si>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</si>
  <si>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</si>
  <si>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</si>
  <si>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</si>
  <si>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</si>
  <si>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</si>
  <si>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</si>
  <si>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</si>
  <si>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</si>
  <si>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</si>
  <si>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</si>
  <si>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</si>
  <si>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</si>
  <si>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</si>
  <si>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</si>
  <si>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</si>
  <si>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</si>
  <si>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</si>
  <si>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</si>
  <si>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</si>
  <si>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</si>
  <si>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</si>
  <si>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</si>
  <si>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</si>
  <si>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</si>
  <si>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</si>
  <si>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</si>
  <si>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</si>
  <si>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</si>
  <si>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</si>
  <si>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</si>
  <si>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</si>
  <si>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</si>
  <si>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</si>
  <si>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</si>
  <si>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</si>
  <si>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</si>
  <si>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</si>
  <si>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</si>
  <si>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</si>
  <si>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</si>
  <si>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</si>
  <si>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</si>
  <si>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</si>
  <si>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</si>
  <si>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</si>
  <si>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</si>
  <si>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</si>
  <si>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</si>
  <si>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</si>
  <si>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</si>
  <si>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</si>
  <si>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</si>
  <si>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</si>
  <si>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</si>
  <si>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</si>
  <si>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</si>
  <si>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</si>
  <si>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</si>
  <si>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</si>
  <si>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</si>
  <si>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</si>
  <si>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</si>
  <si>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</si>
  <si>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</si>
  <si>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</si>
  <si>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</si>
  <si>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</si>
  <si>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</si>
  <si>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</si>
  <si>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</si>
  <si>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</si>
  <si>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</si>
  <si>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</si>
  <si>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</si>
  <si>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</si>
  <si>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</si>
  <si>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</si>
  <si>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</si>
  <si>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</si>
  <si>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</si>
  <si>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</si>
  <si>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</si>
  <si>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</si>
  <si>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</si>
  <si>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</si>
  <si>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</si>
  <si>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</si>
  <si>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</si>
  <si>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</si>
  <si>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</si>
  <si>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</si>
  <si>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</si>
  <si>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</si>
  <si>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</si>
  <si>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</si>
  <si>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</si>
  <si>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</si>
  <si>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</si>
  <si>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</si>
  <si>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</si>
  <si>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</si>
  <si>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</si>
  <si>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</si>
  <si>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</si>
  <si>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</si>
  <si>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</si>
  <si>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</si>
  <si>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</si>
  <si>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</si>
  <si>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</si>
  <si>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</si>
  <si>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</si>
  <si>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</si>
  <si>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</si>
  <si>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</si>
  <si>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</si>
  <si>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</si>
  <si>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</si>
  <si>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</si>
  <si>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</si>
  <si>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</si>
  <si>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</si>
  <si>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</si>
  <si>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</si>
  <si>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</si>
  <si>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</si>
  <si>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</si>
  <si>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</si>
  <si>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</si>
  <si>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</si>
  <si>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</si>
  <si>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</si>
  <si>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</si>
  <si>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</si>
  <si>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</si>
  <si>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</si>
  <si>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</si>
  <si>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</si>
  <si>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</si>
  <si>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</si>
  <si>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</si>
  <si>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</si>
  <si>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</si>
  <si>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</si>
  <si>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</si>
  <si>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</si>
  <si>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</si>
  <si>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</si>
  <si>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</si>
  <si>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</si>
  <si>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</si>
  <si>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</si>
  <si>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</si>
  <si>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</si>
  <si>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</si>
  <si>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</si>
  <si>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</si>
  <si>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</si>
  <si>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</si>
  <si>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</si>
  <si>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</si>
  <si>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</si>
  <si>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</si>
  <si>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</si>
  <si>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</si>
  <si>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</si>
  <si>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</si>
  <si>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</si>
  <si>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</si>
  <si>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</si>
  <si>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</si>
  <si>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</si>
  <si>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</si>
  <si>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</si>
  <si>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</si>
  <si>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</si>
  <si>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</si>
  <si>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</si>
  <si>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</si>
  <si>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</si>
  <si>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</si>
  <si>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</si>
  <si>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</si>
  <si>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</si>
  <si>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</si>
  <si>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</si>
  <si>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</si>
  <si>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</si>
  <si>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</si>
  <si>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</si>
  <si>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</si>
  <si>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</si>
  <si>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</si>
  <si>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</si>
  <si>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</si>
  <si>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</si>
  <si>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</si>
  <si>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</si>
  <si>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</si>
  <si>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</si>
  <si>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</si>
  <si>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</si>
  <si>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</si>
  <si>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</si>
  <si>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</si>
  <si>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</si>
  <si>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</si>
  <si>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</si>
  <si>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</si>
  <si>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</si>
  <si>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</si>
  <si>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</si>
  <si>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</si>
  <si>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</si>
  <si>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</si>
  <si>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</si>
  <si>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</si>
  <si>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</si>
  <si>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</si>
  <si>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</si>
  <si>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</si>
  <si>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</si>
  <si>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</si>
  <si>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</si>
  <si>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</si>
  <si>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</si>
  <si>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</si>
  <si>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</si>
  <si>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</si>
  <si>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</si>
  <si>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</si>
  <si>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</si>
  <si>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</si>
  <si>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</si>
  <si>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</si>
  <si>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</si>
  <si>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</si>
  <si>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</si>
  <si>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</si>
  <si>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</si>
  <si>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</si>
  <si>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</si>
  <si>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</si>
  <si>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</si>
  <si>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</si>
  <si>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</si>
  <si>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</si>
  <si>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</si>
  <si>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</si>
  <si>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</si>
  <si>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</si>
  <si>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</si>
  <si>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</si>
  <si>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</si>
  <si>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</si>
  <si>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</si>
  <si>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</si>
  <si>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</si>
  <si>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</si>
  <si>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</si>
  <si>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</si>
  <si>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</si>
  <si>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</si>
  <si>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</si>
  <si>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</si>
  <si>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</si>
  <si>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</si>
  <si>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</si>
  <si>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</si>
  <si>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</si>
  <si>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</si>
  <si>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</si>
  <si>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</si>
  <si>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</si>
  <si>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</si>
  <si>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</si>
  <si>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</si>
  <si>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</si>
  <si>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</si>
  <si>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</si>
  <si>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</si>
  <si>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</si>
  <si>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</si>
  <si>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</si>
  <si>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</si>
  <si>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</si>
  <si>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</si>
  <si>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</si>
  <si>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</si>
  <si>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</si>
  <si>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</si>
  <si>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</si>
  <si>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</si>
  <si>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</si>
  <si>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</si>
  <si>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</si>
  <si>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</si>
  <si>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</si>
  <si>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</si>
  <si>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</si>
  <si>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</si>
  <si>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</si>
  <si>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</si>
  <si>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</si>
  <si>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</si>
  <si>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</si>
  <si>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</si>
  <si>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</si>
  <si>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</si>
  <si>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</si>
  <si>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</si>
  <si>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</si>
  <si>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</si>
  <si>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</si>
  <si>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</si>
  <si>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</si>
  <si>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</si>
  <si>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</si>
  <si>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</si>
  <si>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</si>
  <si>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</si>
  <si>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</si>
  <si>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</si>
  <si>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</si>
  <si>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</si>
  <si>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</si>
  <si>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</si>
  <si>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</si>
  <si>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</si>
  <si>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</si>
  <si>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</si>
  <si>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</si>
  <si>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</si>
  <si>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</si>
  <si>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</si>
  <si>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</si>
  <si>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</si>
  <si>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</si>
  <si>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</si>
  <si>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</si>
  <si>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</si>
  <si>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</si>
  <si>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</si>
  <si>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</si>
  <si>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</si>
  <si>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</si>
  <si>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</si>
  <si>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</si>
  <si>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</si>
  <si>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</si>
  <si>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</si>
  <si>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</si>
  <si>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</si>
  <si>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</si>
  <si>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</si>
  <si>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</si>
  <si>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</si>
  <si>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</si>
  <si>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</si>
  <si>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</si>
  <si>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</si>
  <si>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</si>
  <si>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</si>
  <si>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</si>
  <si>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</si>
  <si>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</si>
  <si>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</si>
  <si>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</si>
  <si>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</si>
  <si>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</si>
  <si>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</si>
  <si>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</si>
  <si>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</si>
  <si>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</si>
  <si>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</si>
  <si>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</si>
  <si>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</si>
  <si>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</si>
  <si>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</si>
  <si>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</si>
  <si>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</si>
  <si>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</si>
  <si>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</si>
  <si>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</si>
  <si>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</si>
  <si>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</si>
  <si>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</si>
  <si>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</si>
  <si>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</si>
  <si>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</si>
  <si>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</si>
  <si>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</si>
  <si>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</si>
  <si>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</si>
  <si>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</si>
  <si>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</si>
  <si>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</si>
  <si>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</si>
  <si>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</si>
  <si>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</si>
  <si>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</si>
  <si>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</si>
  <si>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</si>
  <si>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</si>
  <si>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</si>
  <si>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</si>
  <si>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</si>
  <si>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</si>
  <si>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</si>
  <si>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</si>
  <si>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</si>
  <si>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</si>
  <si>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</si>
  <si>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</si>
  <si>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</si>
  <si>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</si>
  <si>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</si>
  <si>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</si>
  <si>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</si>
  <si>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</si>
  <si>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</si>
  <si>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</si>
  <si>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</si>
  <si>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</si>
  <si>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</si>
  <si>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</si>
  <si>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</si>
  <si>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</si>
  <si>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</si>
  <si>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</si>
  <si>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</si>
  <si>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</si>
  <si>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</si>
  <si>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</si>
  <si>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</si>
  <si>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</si>
  <si>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</si>
  <si>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</si>
  <si>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</si>
  <si>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</si>
  <si>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</si>
  <si>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</si>
  <si>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</si>
  <si>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</si>
  <si>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</si>
  <si>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</si>
  <si>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</si>
  <si>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</si>
  <si>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</si>
  <si>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</si>
  <si>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</si>
  <si>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</si>
  <si>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</si>
  <si>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</si>
  <si>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</si>
  <si>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</si>
  <si>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</si>
  <si>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</si>
  <si>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</si>
  <si>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</si>
  <si>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</si>
  <si>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</si>
  <si>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</si>
  <si>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</si>
  <si>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</si>
  <si>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</si>
  <si>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</si>
  <si>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</si>
  <si>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</si>
  <si>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</si>
  <si>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</si>
  <si>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</si>
  <si>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</si>
  <si>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</si>
  <si>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</si>
  <si>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</si>
  <si>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</si>
  <si>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</si>
  <si>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</si>
  <si>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</si>
  <si>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</si>
  <si>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</si>
  <si>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</si>
  <si>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</si>
  <si>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</si>
  <si>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</si>
  <si>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</si>
  <si>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</si>
  <si>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</si>
  <si>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</si>
  <si>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</si>
  <si>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</si>
  <si>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</si>
  <si>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</si>
  <si>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</si>
  <si>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</si>
  <si>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</si>
  <si>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</si>
  <si>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</si>
  <si>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</si>
  <si>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</si>
  <si>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</si>
  <si>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</si>
  <si>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</si>
  <si>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</si>
  <si>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</si>
  <si>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</si>
  <si>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</si>
  <si>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</si>
  <si>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</si>
  <si>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</si>
  <si>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</si>
  <si>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</si>
  <si>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</si>
  <si>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</si>
  <si>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</si>
  <si>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</si>
  <si>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</si>
  <si>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</si>
  <si>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</si>
  <si>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</si>
  <si>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</si>
  <si>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</si>
  <si>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</si>
  <si>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</si>
  <si>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</si>
  <si>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</si>
  <si>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</si>
  <si>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</si>
  <si>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</si>
  <si>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</si>
  <si>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</si>
  <si>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</si>
  <si>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</si>
  <si>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</si>
  <si>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</si>
  <si>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</si>
  <si>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</si>
  <si>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</si>
  <si>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</si>
  <si>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</si>
  <si>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</si>
  <si>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</si>
  <si>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</si>
  <si>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</si>
  <si>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</si>
  <si>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</si>
  <si>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</si>
  <si>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</si>
  <si>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</si>
  <si>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</si>
  <si>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</si>
  <si>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</si>
  <si>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</si>
  <si>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</si>
  <si>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</si>
  <si>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</si>
  <si>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</si>
  <si>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</si>
  <si>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</si>
  <si>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</si>
  <si>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</si>
  <si>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</si>
  <si>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</si>
  <si>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</si>
  <si>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</si>
  <si>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</si>
  <si>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</si>
  <si>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</si>
  <si>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</si>
  <si>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</si>
  <si>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</si>
  <si>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</si>
  <si>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</si>
  <si>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</si>
  <si>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</si>
  <si>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</si>
  <si>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</si>
  <si>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</si>
  <si>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</si>
  <si>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</si>
  <si>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</si>
  <si>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</si>
  <si>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</si>
  <si>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</si>
  <si>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</si>
  <si>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</si>
  <si>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</si>
  <si>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</si>
  <si>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</si>
  <si>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</si>
  <si>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</si>
  <si>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</si>
  <si>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</si>
  <si>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</si>
  <si>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</si>
  <si>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</si>
  <si>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</si>
  <si>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</si>
  <si>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</si>
  <si>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</si>
  <si>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</si>
  <si>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</si>
  <si>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</si>
  <si>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</si>
  <si>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</si>
  <si>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</si>
  <si>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</si>
  <si>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</si>
  <si>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</si>
  <si>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</si>
  <si>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</si>
  <si>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</si>
  <si>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</si>
  <si>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</si>
  <si>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</si>
  <si>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</si>
  <si>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</si>
  <si>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</si>
  <si>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</si>
  <si>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</si>
  <si>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</si>
  <si>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</si>
  <si>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</si>
  <si>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</si>
  <si>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</si>
  <si>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</si>
  <si>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</si>
  <si>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</si>
  <si>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</si>
  <si>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</si>
  <si>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</si>
  <si>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</si>
  <si>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</si>
  <si>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</si>
  <si>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</si>
  <si>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</si>
  <si>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</si>
  <si>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</si>
  <si>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</si>
  <si>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</si>
  <si>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</si>
  <si>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</si>
  <si>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</si>
  <si>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</si>
  <si>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</si>
  <si>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</si>
  <si>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</si>
  <si>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</si>
  <si>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</si>
  <si>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</si>
  <si>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</si>
  <si>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</si>
  <si>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</si>
  <si>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</si>
  <si>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</si>
  <si>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</si>
  <si>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</si>
  <si>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</si>
  <si>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</si>
  <si>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</si>
  <si>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</si>
  <si>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</si>
  <si>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</si>
  <si>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</si>
  <si>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</si>
  <si>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</si>
  <si>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</si>
  <si>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</si>
  <si>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</si>
  <si>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</si>
  <si>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</si>
  <si>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</si>
  <si>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</si>
  <si>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</si>
  <si>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</si>
  <si>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</si>
  <si>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</si>
  <si>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</si>
  <si>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</si>
  <si>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</si>
  <si>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</si>
  <si>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</si>
  <si>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</si>
  <si>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</si>
  <si>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</si>
  <si>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</si>
  <si>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</si>
  <si>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</si>
  <si>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</si>
  <si>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</si>
  <si>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</si>
  <si>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</si>
  <si>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</si>
  <si>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</si>
  <si>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</si>
  <si>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</si>
  <si>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</si>
  <si>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</si>
  <si>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</si>
  <si>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</si>
  <si>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</si>
  <si>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</si>
  <si>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</si>
  <si>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</si>
  <si>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</si>
  <si>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</si>
  <si>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</si>
  <si>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</si>
  <si>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</si>
  <si>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</si>
  <si>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</si>
  <si>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</si>
  <si>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</si>
  <si>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</si>
  <si>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</si>
  <si>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</si>
  <si>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</si>
  <si>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</si>
  <si>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</si>
  <si>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</si>
  <si>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</si>
  <si>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</si>
  <si>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</si>
  <si>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</si>
  <si>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</si>
  <si>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</si>
  <si>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</si>
  <si>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</si>
  <si>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</si>
  <si>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</si>
  <si>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</si>
  <si>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</si>
  <si>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</si>
  <si>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</si>
  <si>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</si>
  <si>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</si>
  <si>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</si>
  <si>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</si>
  <si>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</si>
  <si>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</si>
  <si>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</si>
  <si>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</si>
  <si>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</si>
  <si>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</si>
  <si>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</si>
  <si>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</si>
  <si>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</si>
  <si>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</si>
  <si>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</si>
  <si>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</si>
  <si>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</si>
  <si>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</si>
  <si>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</si>
  <si>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</si>
  <si>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</si>
  <si>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</si>
  <si>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</si>
  <si>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</si>
  <si>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</si>
  <si>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</si>
  <si>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</si>
  <si>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</si>
  <si>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</si>
  <si>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</si>
  <si>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</si>
  <si>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</si>
  <si>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</si>
  <si>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</si>
  <si>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</si>
  <si>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</si>
  <si>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</si>
  <si>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</si>
  <si>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</si>
  <si>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</si>
  <si>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</si>
  <si>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</si>
  <si>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</si>
  <si>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</si>
  <si>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</si>
  <si>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</si>
  <si>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</si>
  <si>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</si>
  <si>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</si>
  <si>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</si>
  <si>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</si>
  <si>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</si>
  <si>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</si>
  <si>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</si>
  <si>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</si>
  <si>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</si>
  <si>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</si>
  <si>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</si>
  <si>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</si>
  <si>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</si>
  <si>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</si>
  <si>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</si>
  <si>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</si>
  <si>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</si>
  <si>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</si>
  <si>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</si>
  <si>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</si>
  <si>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</si>
  <si>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</si>
  <si>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</si>
  <si>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</si>
  <si>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</si>
  <si>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</si>
  <si>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</si>
  <si>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</si>
  <si>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</si>
  <si>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</si>
  <si>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</si>
  <si>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</si>
  <si>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</si>
  <si>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</si>
  <si>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</si>
  <si>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</si>
  <si>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</si>
  <si>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</si>
  <si>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</si>
  <si>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</si>
  <si>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</si>
  <si>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</si>
  <si>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</si>
  <si>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</si>
  <si>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</si>
  <si>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</si>
  <si>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</si>
  <si>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</si>
  <si>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</si>
  <si>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</si>
  <si>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</si>
  <si>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</si>
  <si>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</si>
  <si>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</si>
  <si>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</si>
  <si>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</si>
  <si>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</si>
  <si>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</si>
  <si>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</si>
  <si>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</si>
  <si>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</si>
  <si>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</si>
  <si>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</si>
  <si>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</si>
  <si>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</si>
  <si>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</si>
  <si>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</si>
  <si>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</si>
  <si>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</si>
  <si>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</si>
  <si>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</si>
  <si>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</si>
  <si>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</si>
  <si>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</si>
  <si>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</si>
  <si>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</si>
  <si>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</si>
  <si>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</si>
  <si>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</si>
  <si>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</si>
  <si>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</si>
  <si>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</si>
  <si>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</si>
  <si>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</si>
  <si>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</si>
  <si>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</si>
  <si>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</si>
  <si>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</si>
  <si>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</si>
  <si>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</si>
  <si>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</si>
  <si>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</si>
  <si>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</si>
  <si>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</si>
  <si>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</si>
  <si>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</si>
  <si>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</si>
  <si>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</si>
  <si>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</si>
  <si>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</si>
  <si>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</si>
  <si>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</si>
  <si>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</si>
  <si>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</si>
  <si>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</si>
  <si>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</si>
  <si>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</si>
  <si>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</si>
  <si>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</si>
  <si>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</si>
  <si>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</si>
  <si>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</si>
  <si>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</si>
  <si>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</si>
  <si>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</si>
  <si>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</si>
  <si>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</si>
  <si>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</si>
  <si>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</si>
  <si>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</si>
  <si>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</si>
  <si>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</si>
  <si>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</si>
  <si>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</si>
  <si>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</si>
  <si>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</si>
  <si>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</si>
  <si>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</si>
  <si>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</si>
  <si>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</si>
  <si>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</si>
  <si>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</si>
  <si>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</si>
  <si>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</si>
  <si>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</si>
  <si>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</si>
  <si>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</si>
  <si>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</si>
  <si>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</si>
  <si>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</si>
  <si>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</si>
  <si>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</si>
  <si>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</si>
  <si>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</si>
  <si>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</si>
  <si>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</si>
  <si>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</si>
  <si>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</si>
  <si>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</si>
  <si>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</si>
  <si>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</si>
  <si>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</si>
  <si>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</si>
  <si>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</si>
  <si>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</si>
  <si>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</si>
  <si>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</si>
  <si>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</si>
  <si>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</si>
  <si>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</si>
  <si>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</si>
  <si>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</si>
  <si>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</si>
  <si>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</si>
  <si>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</si>
  <si>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</si>
  <si>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</si>
  <si>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</si>
  <si>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</si>
  <si>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</si>
  <si>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</si>
  <si>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</si>
  <si>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</si>
  <si>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</si>
  <si>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</si>
  <si>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</si>
  <si>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</si>
  <si>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</si>
  <si>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</si>
  <si>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</si>
  <si>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</si>
  <si>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</si>
  <si>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</si>
  <si>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</si>
  <si>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</si>
  <si>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</si>
  <si>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</si>
  <si>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</si>
  <si>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</si>
  <si>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</si>
  <si>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</si>
  <si>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</si>
  <si>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</si>
  <si>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</si>
  <si>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</si>
  <si>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</si>
  <si>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</si>
  <si>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</si>
  <si>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</si>
  <si>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</si>
  <si>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</si>
  <si>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</si>
  <si>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</si>
  <si>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</si>
  <si>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</si>
  <si>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</si>
  <si>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</si>
  <si>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</si>
  <si>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</si>
  <si>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</si>
  <si>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</si>
  <si>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</si>
  <si>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</si>
  <si>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</si>
  <si>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</si>
  <si>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</si>
  <si>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</si>
  <si>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</si>
  <si>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</si>
  <si>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</si>
  <si>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</si>
  <si>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</si>
  <si>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</si>
  <si>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</si>
  <si>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</si>
  <si>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</si>
  <si>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</si>
  <si>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</si>
  <si>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</si>
  <si>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</si>
  <si>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</si>
  <si>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</si>
  <si>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</si>
  <si>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</si>
  <si>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</si>
  <si>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</si>
  <si>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</si>
  <si>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</si>
  <si>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</si>
  <si>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</si>
  <si>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</si>
  <si>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</si>
  <si>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</si>
  <si>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</si>
  <si>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</si>
  <si>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</si>
  <si>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</si>
  <si>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</si>
  <si>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</si>
  <si>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</si>
  <si>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</si>
  <si>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</si>
  <si>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</si>
  <si>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</si>
  <si>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</si>
  <si>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</si>
  <si>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</si>
  <si>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</si>
  <si>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</si>
  <si>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</si>
  <si>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</si>
  <si>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</si>
  <si>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</si>
  <si>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</si>
  <si>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</si>
  <si>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</si>
  <si>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</si>
  <si>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</si>
  <si>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</si>
  <si>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</si>
  <si>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</si>
  <si>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</si>
  <si>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</si>
  <si>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</si>
  <si>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</si>
  <si>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</si>
  <si>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</si>
  <si>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</si>
  <si>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</si>
  <si>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</si>
  <si>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</si>
  <si>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</si>
  <si>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</si>
  <si>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</si>
  <si>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</si>
  <si>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</si>
  <si>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</si>
  <si>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</si>
  <si>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</si>
  <si>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</si>
  <si>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</si>
  <si>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</si>
  <si>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</si>
  <si>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</si>
  <si>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</si>
  <si>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</si>
  <si>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</si>
  <si>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</si>
  <si>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</si>
  <si>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</si>
  <si>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</si>
  <si>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</si>
  <si>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</si>
  <si>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</si>
  <si>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</si>
  <si>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</si>
  <si>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</si>
  <si>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</si>
  <si>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</si>
  <si>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</si>
  <si>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</si>
  <si>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</si>
  <si>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</si>
  <si>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</si>
  <si>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</si>
  <si>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</si>
  <si>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</si>
  <si>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</si>
  <si>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</si>
  <si>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</si>
  <si>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</si>
  <si>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</si>
  <si>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</si>
  <si>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</si>
  <si>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</si>
  <si>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</si>
  <si>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</si>
  <si>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</si>
  <si>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</si>
  <si>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</si>
  <si>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</si>
  <si>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</si>
  <si>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</si>
  <si>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</si>
  <si>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</si>
  <si>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</si>
  <si>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</si>
  <si>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</si>
  <si>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</si>
  <si>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</si>
  <si>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</si>
  <si>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</si>
  <si>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</si>
  <si>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</si>
  <si>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</si>
  <si>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</si>
  <si>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</si>
  <si>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</si>
  <si>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</si>
  <si>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</si>
  <si>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</si>
  <si>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</si>
  <si>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</si>
  <si>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</si>
  <si>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</si>
  <si>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</si>
  <si>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</si>
  <si>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</si>
  <si>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</si>
  <si>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</si>
  <si>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</si>
  <si>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</si>
  <si>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</si>
  <si>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</si>
  <si>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</si>
  <si>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</si>
  <si>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</si>
  <si>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</si>
  <si>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</si>
  <si>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</si>
  <si>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</si>
  <si>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</si>
  <si>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</si>
  <si>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</si>
  <si>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</si>
  <si>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</si>
  <si>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</si>
  <si>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</si>
  <si>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</si>
  <si>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</si>
  <si>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</si>
  <si>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</si>
  <si>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</si>
  <si>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</si>
  <si>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</si>
  <si>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</si>
  <si>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</si>
  <si>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</si>
  <si>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</si>
  <si>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</si>
  <si>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</si>
  <si>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</si>
  <si>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</si>
  <si>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</si>
  <si>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</si>
  <si>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</si>
  <si>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</si>
  <si>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</si>
  <si>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</si>
  <si>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</si>
  <si>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</si>
  <si>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</si>
  <si>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</si>
  <si>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</si>
  <si>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</si>
  <si>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</si>
  <si>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</si>
  <si>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</si>
  <si>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</si>
  <si>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</si>
  <si>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</si>
  <si>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</si>
  <si>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</si>
  <si>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</si>
  <si>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</si>
  <si>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</si>
  <si>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</si>
  <si>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</si>
  <si>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</si>
  <si>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</si>
  <si>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</si>
  <si>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</si>
  <si>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</si>
  <si>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</si>
  <si>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</si>
  <si>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</si>
  <si>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</si>
  <si>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</si>
  <si>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</si>
  <si>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</si>
  <si>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</si>
  <si>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</si>
  <si>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</si>
  <si>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</si>
  <si>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</si>
  <si>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</si>
  <si>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</si>
  <si>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</si>
  <si>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</si>
  <si>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</si>
  <si>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</si>
  <si>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</si>
  <si>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</si>
  <si>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</si>
  <si>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</si>
  <si>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</si>
  <si>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</si>
  <si>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</si>
  <si>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</si>
  <si>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</si>
  <si>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</si>
  <si>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</si>
  <si>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</si>
  <si>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</si>
  <si>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</si>
  <si>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</si>
  <si>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</si>
  <si>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</si>
  <si>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</si>
  <si>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</si>
  <si>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</si>
  <si>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</si>
  <si>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</si>
  <si>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</si>
  <si>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</si>
  <si>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</si>
  <si>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</si>
  <si>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</si>
  <si>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</si>
  <si>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</si>
  <si>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</si>
  <si>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</si>
  <si>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</si>
  <si>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</si>
  <si>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</si>
  <si>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</si>
  <si>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</si>
  <si>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</si>
  <si>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</si>
  <si>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</si>
  <si>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</si>
  <si>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</si>
  <si>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</si>
  <si>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</si>
  <si>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</si>
  <si>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</si>
  <si>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</si>
  <si>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</si>
  <si>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</si>
  <si>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</si>
  <si>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</si>
  <si>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</si>
  <si>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</si>
  <si>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</si>
  <si>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</si>
  <si>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</si>
  <si>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</si>
  <si>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</si>
  <si>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</si>
  <si>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</si>
  <si>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</si>
  <si>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</si>
  <si>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</si>
  <si>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</si>
  <si>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</si>
  <si>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</si>
  <si>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</si>
  <si>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</si>
  <si>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</si>
  <si>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</si>
  <si>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</si>
  <si>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</si>
  <si>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</si>
  <si>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</si>
  <si>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</si>
  <si>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</si>
  <si>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</si>
  <si>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</si>
  <si>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</si>
  <si>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</si>
  <si>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</si>
  <si>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</si>
  <si>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</si>
  <si>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</si>
  <si>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</si>
  <si>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</si>
  <si>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</si>
  <si>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</si>
  <si>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</si>
  <si>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</si>
  <si>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</si>
  <si>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</si>
  <si>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</si>
  <si>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</si>
  <si>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</si>
  <si>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</si>
  <si>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</si>
  <si>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</si>
  <si>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</si>
  <si>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</si>
  <si>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</si>
  <si>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</si>
  <si>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</si>
  <si>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</si>
  <si>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</si>
  <si>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</si>
  <si>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</si>
  <si>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</si>
  <si>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</si>
  <si>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</si>
  <si>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</si>
  <si>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</si>
  <si>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</si>
  <si>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</si>
  <si>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</si>
  <si>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</si>
  <si>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</si>
  <si>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</si>
  <si>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</si>
  <si>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</si>
  <si>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</si>
  <si>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</si>
  <si>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</si>
  <si>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</si>
  <si>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</si>
  <si>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</si>
  <si>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</si>
  <si>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</si>
  <si>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</si>
  <si>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</si>
  <si>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</si>
  <si>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</si>
  <si>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</si>
  <si>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</si>
  <si>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</si>
  <si>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</si>
  <si>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</si>
  <si>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</si>
  <si>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</si>
  <si>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</si>
  <si>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</si>
  <si>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</si>
  <si>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</si>
  <si>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</si>
  <si>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</si>
  <si>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</si>
  <si>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</si>
  <si>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</si>
  <si>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</si>
  <si>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</si>
  <si>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</si>
  <si>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</si>
  <si>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</si>
  <si>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</si>
  <si>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</si>
  <si>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</si>
  <si>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</si>
  <si>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</si>
  <si>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</si>
  <si>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</si>
  <si>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</si>
  <si>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</si>
  <si>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</si>
  <si>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</si>
  <si>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</si>
  <si>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</si>
  <si>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</si>
  <si>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</si>
  <si>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</si>
  <si>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</si>
  <si>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</si>
  <si>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</si>
  <si>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</si>
  <si>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</si>
  <si>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</si>
  <si>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</si>
  <si>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</si>
  <si>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</si>
  <si>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</si>
  <si>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</si>
  <si>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</si>
  <si>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</si>
  <si>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</si>
  <si>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</si>
  <si>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</si>
  <si>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</si>
  <si>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</si>
  <si>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</si>
  <si>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</si>
  <si>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</si>
  <si>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</si>
  <si>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</si>
  <si>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</si>
  <si>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</si>
  <si>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</si>
  <si>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</si>
  <si>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</si>
  <si>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</si>
  <si>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</si>
  <si>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</si>
  <si>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</si>
  <si>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</si>
  <si>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</si>
  <si>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</si>
  <si>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</si>
  <si>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</si>
  <si>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</si>
  <si>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</si>
  <si>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</si>
  <si>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</si>
  <si>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</si>
  <si>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</si>
  <si>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</si>
  <si>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</si>
  <si>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</si>
  <si>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</si>
  <si>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</si>
  <si>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</si>
  <si>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</si>
  <si>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</si>
  <si>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</si>
  <si>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</si>
  <si>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</si>
  <si>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</si>
  <si>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</si>
  <si>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</si>
  <si>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</si>
  <si>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</si>
  <si>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</si>
  <si>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</si>
  <si>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</si>
  <si>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</si>
  <si>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</si>
  <si>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</si>
  <si>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</si>
  <si>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</si>
  <si>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</si>
  <si>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</si>
  <si>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</si>
  <si>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</si>
  <si>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</si>
  <si>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</si>
  <si>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</si>
  <si>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</si>
  <si>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</si>
  <si>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</si>
  <si>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</si>
  <si>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</si>
  <si>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</si>
  <si>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</si>
  <si>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</si>
  <si>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</si>
  <si>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</si>
  <si>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</si>
  <si>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</si>
  <si>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</si>
  <si>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</si>
  <si>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</si>
  <si>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</si>
  <si>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</si>
  <si>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</si>
  <si>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</si>
  <si>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</si>
  <si>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</si>
  <si>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</si>
  <si>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</si>
  <si>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</si>
  <si>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</si>
  <si>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</si>
  <si>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</si>
  <si>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</si>
  <si>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</si>
  <si>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</si>
  <si>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</si>
  <si>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</si>
  <si>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</si>
  <si>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</si>
  <si>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</si>
  <si>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</si>
  <si>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</si>
  <si>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</si>
  <si>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</si>
  <si>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</si>
  <si>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</si>
  <si>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</si>
  <si>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</si>
  <si>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</si>
  <si>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</si>
  <si>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</si>
  <si>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</si>
  <si>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</si>
  <si>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</si>
  <si>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</si>
  <si>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</si>
  <si>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</si>
  <si>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</si>
  <si>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</si>
  <si>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</si>
  <si>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</si>
  <si>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</si>
  <si>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</si>
  <si>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</si>
  <si>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</si>
  <si>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</si>
  <si>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</si>
  <si>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</si>
  <si>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</si>
  <si>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</si>
  <si>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</si>
  <si>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</si>
  <si>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</si>
  <si>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</si>
  <si>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</si>
  <si>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</si>
  <si>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</si>
  <si>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</si>
  <si>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</si>
  <si>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</si>
  <si>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</si>
  <si>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</si>
  <si>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</si>
  <si>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</si>
  <si>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</si>
  <si>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</si>
  <si>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</si>
  <si>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</si>
  <si>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</si>
  <si>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</si>
  <si>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</si>
  <si>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</si>
  <si>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</si>
  <si>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</si>
  <si>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</si>
  <si>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</si>
  <si>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</si>
  <si>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</si>
  <si>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</si>
  <si>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</si>
  <si>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</si>
  <si>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</si>
  <si>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</si>
  <si>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</si>
  <si>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</si>
  <si>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</si>
  <si>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</si>
  <si>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</si>
  <si>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</si>
  <si>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</si>
  <si>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</si>
  <si>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</si>
  <si>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</si>
  <si>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</si>
  <si>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</si>
  <si>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</si>
  <si>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</si>
  <si>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</si>
  <si>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</si>
  <si>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</si>
  <si>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</si>
  <si>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</si>
  <si>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</si>
  <si>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</si>
  <si>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</si>
  <si>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</si>
  <si>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</si>
  <si>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</si>
  <si>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</si>
  <si>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</si>
  <si>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</si>
  <si>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</si>
  <si>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</si>
  <si>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</si>
  <si>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</si>
  <si>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</si>
  <si>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</si>
  <si>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</si>
  <si>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</si>
  <si>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</si>
  <si>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</si>
  <si>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</si>
  <si>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</si>
  <si>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</si>
  <si>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</si>
  <si>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</si>
  <si>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</si>
  <si>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</si>
  <si>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</si>
  <si>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</si>
  <si>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</si>
  <si>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</si>
  <si>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</si>
  <si>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</si>
  <si>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</si>
  <si>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</si>
  <si>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</si>
  <si>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</si>
  <si>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</si>
  <si>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</si>
  <si>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</si>
  <si>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</si>
  <si>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</si>
  <si>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</si>
  <si>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</si>
  <si>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</si>
  <si>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</si>
  <si>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</si>
  <si>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</si>
  <si>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</si>
  <si>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</si>
  <si>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</si>
  <si>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</si>
  <si>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</si>
  <si>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</si>
  <si>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</si>
  <si>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</si>
  <si>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</si>
  <si>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</si>
  <si>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</si>
  <si>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</si>
  <si>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</si>
  <si>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</si>
  <si>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</si>
  <si>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</si>
  <si>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</si>
  <si>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</si>
  <si>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</si>
  <si>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</si>
  <si>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</si>
  <si>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</si>
  <si>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</si>
  <si>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</si>
  <si>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</si>
  <si>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</si>
  <si>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</si>
  <si>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</si>
  <si>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</si>
  <si>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</si>
  <si>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</si>
  <si>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</si>
  <si>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</si>
  <si>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</si>
  <si>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</si>
  <si>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</si>
  <si>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</si>
  <si>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</si>
  <si>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</si>
  <si>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</si>
  <si>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</si>
  <si>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</si>
  <si>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</si>
  <si>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</si>
  <si>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</si>
  <si>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</si>
  <si>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</si>
  <si>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</si>
  <si>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</si>
  <si>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</si>
  <si>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</si>
  <si>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</si>
  <si>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</si>
  <si>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</si>
  <si>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</si>
  <si>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</si>
  <si>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</si>
  <si>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</si>
  <si>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</si>
  <si>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</si>
  <si>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</si>
  <si>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</si>
  <si>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</si>
  <si>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</si>
  <si>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</si>
  <si>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</si>
  <si>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</si>
  <si>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</si>
  <si>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</si>
  <si>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</si>
  <si>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</si>
  <si>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</si>
  <si>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</si>
  <si>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</si>
  <si>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</si>
  <si>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</si>
  <si>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</si>
  <si>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</si>
  <si>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</si>
  <si>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</si>
  <si>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</si>
  <si>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</si>
  <si>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</si>
  <si>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</si>
  <si>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</si>
  <si>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</si>
  <si>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</si>
  <si>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</si>
  <si>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</si>
  <si>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</si>
  <si>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</si>
  <si>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</si>
  <si>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</si>
  <si>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</si>
  <si>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</si>
  <si>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</si>
  <si>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</si>
  <si>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</si>
  <si>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</si>
  <si>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</si>
  <si>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</si>
  <si>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</si>
  <si>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</si>
  <si>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</si>
  <si>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</si>
  <si>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</si>
  <si>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</si>
  <si>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</si>
  <si>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</si>
  <si>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</si>
  <si>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</si>
  <si>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</si>
  <si>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</si>
  <si>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</si>
  <si>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</si>
  <si>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</si>
  <si>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</si>
  <si>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</si>
  <si>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</si>
  <si>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</si>
  <si>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</si>
  <si>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</si>
  <si>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</si>
  <si>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</si>
  <si>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</si>
  <si>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</si>
  <si>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</si>
  <si>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</si>
  <si>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</si>
  <si>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</si>
  <si>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</si>
  <si>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</si>
  <si>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</si>
  <si>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</si>
  <si>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</si>
  <si>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</si>
  <si>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</si>
  <si>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</si>
  <si>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</si>
  <si>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</si>
  <si>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</si>
  <si>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</si>
  <si>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</si>
  <si>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</si>
  <si>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</si>
  <si>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</si>
  <si>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</si>
  <si>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</si>
  <si>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</si>
  <si>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</si>
  <si>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</si>
  <si>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</si>
  <si>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</si>
  <si>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</si>
  <si>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</si>
  <si>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</si>
  <si>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</si>
  <si>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</si>
  <si>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</si>
  <si>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</si>
  <si>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</si>
  <si>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</si>
  <si>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</si>
  <si>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</si>
  <si>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</si>
  <si>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</si>
  <si>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</si>
  <si>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</si>
  <si>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</si>
  <si>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</si>
  <si>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</si>
  <si>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</si>
  <si>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</si>
  <si>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</si>
  <si>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</si>
  <si>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</si>
  <si>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</si>
  <si>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</si>
  <si>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</si>
  <si>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</si>
  <si>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</si>
  <si>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</si>
  <si>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</si>
  <si>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</si>
  <si>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</si>
  <si>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</si>
  <si>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</si>
  <si>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</si>
  <si>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</si>
  <si>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</si>
  <si>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</si>
  <si>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</si>
  <si>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</si>
  <si>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</si>
  <si>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</si>
  <si>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</si>
  <si>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</si>
  <si>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</si>
  <si>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</si>
  <si>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</si>
  <si>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</si>
  <si>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</si>
  <si>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</si>
  <si>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</si>
  <si>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</si>
  <si>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</si>
  <si>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</si>
  <si>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</si>
  <si>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</si>
  <si>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</si>
  <si>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</si>
  <si>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</si>
  <si>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</si>
  <si>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</si>
  <si>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</si>
  <si>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</si>
  <si>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</si>
  <si>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</si>
  <si>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</si>
  <si>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</si>
  <si>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</si>
  <si>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</si>
  <si>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</si>
  <si>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</si>
  <si>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</si>
  <si>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</si>
  <si>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</si>
  <si>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</si>
  <si>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</si>
  <si>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</si>
  <si>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</si>
  <si>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</si>
  <si>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</si>
  <si>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</si>
  <si>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</si>
  <si>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</si>
  <si>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</si>
  <si>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</si>
  <si>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</si>
  <si>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</si>
  <si>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</si>
  <si>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</si>
  <si>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</si>
  <si>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</si>
  <si>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</si>
  <si>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</si>
  <si>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</si>
  <si>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</si>
  <si>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</si>
  <si>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</si>
  <si>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</si>
  <si>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</si>
  <si>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</si>
  <si>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</si>
  <si>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</si>
  <si>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</si>
  <si>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</si>
  <si>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</si>
  <si>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</si>
  <si>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</si>
  <si>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</si>
  <si>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</si>
  <si>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</si>
  <si>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</si>
  <si>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</si>
  <si>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</si>
  <si>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</si>
  <si>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</si>
  <si>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</si>
  <si>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</si>
  <si>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</si>
  <si>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</si>
  <si>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</si>
  <si>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</si>
  <si>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</si>
  <si>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</si>
  <si>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</si>
  <si>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</si>
  <si>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</si>
  <si>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</si>
  <si>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</si>
  <si>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</si>
  <si>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</si>
  <si>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</si>
  <si>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</si>
  <si>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</si>
  <si>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</si>
  <si>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</si>
  <si>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</si>
  <si>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</si>
  <si>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</si>
  <si>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</si>
  <si>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</si>
  <si>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</si>
  <si>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</si>
  <si>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</si>
  <si>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</si>
  <si>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</si>
  <si>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</si>
  <si>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</si>
  <si>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</si>
  <si>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</si>
  <si>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</si>
  <si>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</si>
  <si>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</si>
  <si>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</si>
  <si>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</si>
  <si>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</si>
  <si>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</si>
  <si>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</si>
  <si>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</si>
  <si>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</si>
  <si>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</si>
  <si>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</si>
  <si>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</si>
  <si>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</si>
  <si>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</si>
  <si>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</si>
  <si>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</si>
  <si>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</si>
  <si>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</si>
  <si>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</si>
  <si>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</si>
  <si>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</si>
  <si>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</si>
  <si>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</si>
  <si>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</si>
  <si>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</si>
  <si>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</si>
  <si>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</si>
  <si>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</si>
  <si>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</si>
  <si>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</si>
  <si>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</si>
  <si>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</si>
  <si>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</si>
  <si>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</si>
  <si>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</si>
  <si>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</si>
  <si>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</si>
  <si>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</si>
  <si>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</si>
  <si>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</si>
  <si>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</si>
  <si>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</si>
  <si>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</si>
  <si>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</si>
  <si>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</si>
  <si>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</si>
  <si>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</si>
  <si>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</si>
  <si>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</si>
  <si>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</si>
  <si>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</si>
  <si>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</si>
  <si>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</si>
  <si>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</si>
  <si>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</si>
  <si>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</si>
  <si>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</si>
  <si>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</si>
  <si>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</si>
  <si>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</si>
  <si>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</si>
  <si>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</si>
  <si>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</si>
  <si>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</si>
  <si>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</si>
  <si>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</si>
  <si>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</si>
  <si>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</si>
  <si>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</si>
  <si>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</si>
  <si>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</si>
  <si>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</si>
  <si>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</si>
  <si>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</si>
  <si>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</si>
  <si>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</si>
  <si>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</si>
  <si>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</si>
  <si>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</si>
  <si>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</si>
  <si>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</si>
  <si>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</si>
  <si>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</si>
  <si>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</si>
  <si>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</si>
  <si>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</si>
  <si>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</si>
  <si>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</si>
  <si>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</si>
  <si>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</si>
  <si>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</si>
  <si>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</si>
  <si>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</si>
  <si>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</si>
  <si>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</si>
  <si>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</si>
  <si>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</si>
  <si>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</si>
  <si>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</si>
  <si>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</si>
  <si>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</si>
  <si>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</si>
  <si>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</si>
  <si>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</si>
  <si>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</si>
  <si>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</si>
  <si>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</si>
  <si>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</si>
  <si>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</si>
  <si>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</si>
  <si>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</si>
  <si>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</si>
  <si>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</si>
  <si>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</si>
  <si>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</si>
  <si>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</si>
  <si>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</si>
  <si>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</si>
  <si>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</si>
  <si>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</si>
  <si>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</si>
  <si>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</si>
  <si>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</si>
  <si>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</si>
  <si>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</si>
  <si>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</si>
  <si>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</si>
  <si>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</si>
  <si>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</si>
  <si>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</si>
  <si>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</si>
  <si>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</si>
  <si>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</si>
  <si>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</si>
  <si>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</si>
  <si>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</si>
  <si>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</si>
  <si>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</si>
  <si>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</si>
  <si>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</si>
  <si>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</si>
  <si>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</si>
  <si>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</si>
  <si>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</si>
  <si>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</si>
  <si>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</si>
  <si>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</si>
  <si>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</si>
  <si>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</si>
  <si>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</si>
  <si>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</si>
  <si>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</si>
  <si>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</si>
  <si>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</si>
  <si>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</si>
  <si>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</si>
  <si>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</si>
  <si>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</si>
  <si>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</si>
  <si>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</si>
  <si>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</si>
  <si>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</si>
  <si>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</si>
  <si>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</si>
  <si>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</si>
  <si>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</si>
  <si>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</si>
  <si>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</si>
  <si>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</si>
  <si>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</si>
  <si>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</si>
  <si>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</si>
  <si>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</si>
  <si>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</si>
  <si>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</si>
  <si>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</si>
  <si>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</si>
  <si>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</si>
  <si>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</si>
  <si>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</si>
  <si>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</si>
  <si>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</si>
  <si>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</si>
  <si>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</si>
  <si>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</si>
  <si>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</si>
  <si>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</si>
  <si>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</si>
  <si>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</si>
  <si>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</si>
  <si>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</si>
  <si>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</si>
  <si>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</si>
  <si>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</si>
  <si>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</si>
  <si>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</si>
  <si>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</si>
  <si>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</si>
  <si>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</si>
  <si>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</si>
  <si>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</si>
  <si>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</si>
  <si>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</si>
  <si>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</si>
  <si>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</si>
  <si>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</si>
  <si>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</si>
  <si>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</si>
  <si>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</si>
  <si>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</si>
  <si>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</si>
  <si>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</si>
  <si>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</si>
  <si>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</si>
  <si>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</si>
  <si>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</si>
  <si>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</si>
  <si>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</si>
  <si>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</si>
  <si>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</si>
  <si>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</si>
  <si>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</si>
  <si>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</si>
  <si>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</si>
  <si>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</si>
  <si>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</si>
  <si>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</si>
  <si>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</si>
  <si>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</si>
  <si>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</si>
  <si>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</si>
  <si>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</si>
  <si>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</si>
  <si>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</si>
  <si>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</si>
  <si>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</si>
  <si>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</si>
  <si>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</si>
  <si>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</si>
  <si>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</si>
  <si>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</si>
  <si>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</si>
  <si>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</si>
  <si>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</si>
  <si>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</si>
  <si>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</si>
  <si>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</si>
  <si>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</si>
  <si>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</si>
  <si>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</si>
  <si>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</si>
  <si>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</si>
  <si>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</si>
  <si>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</si>
  <si>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</si>
  <si>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</si>
  <si>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</si>
  <si>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</si>
  <si>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</si>
  <si>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</si>
  <si>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</si>
  <si>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</si>
  <si>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</si>
  <si>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</si>
  <si>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</si>
  <si>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</si>
  <si>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</si>
  <si>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</si>
  <si>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</si>
  <si>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</si>
  <si>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</si>
  <si>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</si>
  <si>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</si>
  <si>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</si>
  <si>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</si>
  <si>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</si>
  <si>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</si>
  <si>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</si>
  <si>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</si>
  <si>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</si>
  <si>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</si>
  <si>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</si>
  <si>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</si>
  <si>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</si>
  <si>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</si>
  <si>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</si>
  <si>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</si>
  <si>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</si>
  <si>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</si>
  <si>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</si>
  <si>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</si>
  <si>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</si>
  <si>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</si>
  <si>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</si>
  <si>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</si>
  <si>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</si>
  <si>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</si>
  <si>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</si>
  <si>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</si>
  <si>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</si>
  <si>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</si>
  <si>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</si>
  <si>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</si>
  <si>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</si>
  <si>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</si>
  <si>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</si>
  <si>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</si>
  <si>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</si>
  <si>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</si>
  <si>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</si>
  <si>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</si>
  <si>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</si>
  <si>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</si>
  <si>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</si>
  <si>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</si>
  <si>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</si>
  <si>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</si>
  <si>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</si>
  <si>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</si>
  <si>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</si>
  <si>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</si>
  <si>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</si>
  <si>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</si>
  <si>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</si>
  <si>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</si>
  <si>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</si>
  <si>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</si>
  <si>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</si>
  <si>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</si>
  <si>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</si>
  <si>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</si>
  <si>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</si>
  <si>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</si>
  <si>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</si>
  <si>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</si>
  <si>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</si>
  <si>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</si>
  <si>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</si>
  <si>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</si>
  <si>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</si>
  <si>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</si>
  <si>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</si>
  <si>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</si>
  <si>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</si>
  <si>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</si>
  <si>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</si>
  <si>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</si>
  <si>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</si>
  <si>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</si>
  <si>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</si>
  <si>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</si>
  <si>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</si>
  <si>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</si>
  <si>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</si>
  <si>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</si>
  <si>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</si>
  <si>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</si>
  <si>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</si>
  <si>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</si>
  <si>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</si>
  <si>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</si>
  <si>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</si>
  <si>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</si>
  <si>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</si>
  <si>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</si>
  <si>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</si>
  <si>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</si>
  <si>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</si>
  <si>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</si>
  <si>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</si>
  <si>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</si>
  <si>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</si>
  <si>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</si>
  <si>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</si>
  <si>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</si>
  <si>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</si>
  <si>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</si>
  <si>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</si>
  <si>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</si>
  <si>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</si>
  <si>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</si>
  <si>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</si>
  <si>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</si>
  <si>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</si>
  <si>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</si>
  <si>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</si>
  <si>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</si>
  <si>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</si>
  <si>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</si>
  <si>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</si>
  <si>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</si>
  <si>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</si>
  <si>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</si>
  <si>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</si>
  <si>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</si>
  <si>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</si>
  <si>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</si>
  <si>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</si>
  <si>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</si>
  <si>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</si>
  <si>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</si>
  <si>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</si>
  <si>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</si>
  <si>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</si>
  <si>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</si>
  <si>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</si>
  <si>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</si>
  <si>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</si>
  <si>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</si>
  <si>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</si>
  <si>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</si>
  <si>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</si>
  <si>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</si>
  <si>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</si>
  <si>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</si>
  <si>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</si>
  <si>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</si>
  <si>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</si>
  <si>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</si>
  <si>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</si>
  <si>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</si>
  <si>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</si>
  <si>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</si>
  <si>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</si>
  <si>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</si>
  <si>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</si>
  <si>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</si>
  <si>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</si>
  <si>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</si>
  <si>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</si>
  <si>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</si>
  <si>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</si>
  <si>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</si>
  <si>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</si>
  <si>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</si>
  <si>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</si>
  <si>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</si>
  <si>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</si>
  <si>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</si>
  <si>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</si>
  <si>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</si>
  <si>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</si>
  <si>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</si>
  <si>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</si>
  <si>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</si>
  <si>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</si>
  <si>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</si>
  <si>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</si>
  <si>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</si>
  <si>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</si>
  <si>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</si>
  <si>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</si>
  <si>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</si>
  <si>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</si>
  <si>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</si>
  <si>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</si>
  <si>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</si>
  <si>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</si>
  <si>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</si>
  <si>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</si>
  <si>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</si>
  <si>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</si>
  <si>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</si>
  <si>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</si>
  <si>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</si>
  <si>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</si>
  <si>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</si>
  <si>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</si>
  <si>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</si>
  <si>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</si>
  <si>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</si>
  <si>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</si>
  <si>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</si>
  <si>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</si>
  <si>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</si>
  <si>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</si>
  <si>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</si>
  <si>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</si>
  <si>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</si>
  <si>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</si>
  <si>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</si>
  <si>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</si>
  <si>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</si>
  <si>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</si>
  <si>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</si>
  <si>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</si>
  <si>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</si>
  <si>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</si>
  <si>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</si>
  <si>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</si>
  <si>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</si>
  <si>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</si>
  <si>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</si>
  <si>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</si>
  <si>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</si>
  <si>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</si>
  <si>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</si>
  <si>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</si>
  <si>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</si>
  <si>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</si>
  <si>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</si>
  <si>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</si>
  <si>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</si>
  <si>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</si>
  <si>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</si>
  <si>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</si>
  <si>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</si>
  <si>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</si>
  <si>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</si>
  <si>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</si>
  <si>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</si>
  <si>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</si>
  <si>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</si>
  <si>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</si>
  <si>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</si>
  <si>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</si>
  <si>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</si>
  <si>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</si>
  <si>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</si>
  <si>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</si>
  <si>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</si>
  <si>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</si>
  <si>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</si>
  <si>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</si>
  <si>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</si>
  <si>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</si>
  <si>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</si>
  <si>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</si>
  <si>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</si>
  <si>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</si>
  <si>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</si>
  <si>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</si>
  <si>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</si>
  <si>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</si>
  <si>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</si>
  <si>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</si>
  <si>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</si>
  <si>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</si>
  <si>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</si>
  <si>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</si>
  <si>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</si>
  <si>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</si>
  <si>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</si>
  <si>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</si>
  <si>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</si>
  <si>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</si>
  <si>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</si>
  <si>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</si>
  <si>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</si>
  <si>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</si>
  <si>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</si>
  <si>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</si>
  <si>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</si>
  <si>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</si>
  <si>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</si>
  <si>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</si>
  <si>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</si>
  <si>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</si>
  <si>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</si>
  <si>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</si>
  <si>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</si>
  <si>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</si>
  <si>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</si>
  <si>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</si>
  <si>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</si>
  <si>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</si>
  <si>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</si>
  <si>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</si>
  <si>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</si>
  <si>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</si>
  <si>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</si>
  <si>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</si>
  <si>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</si>
  <si>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</si>
  <si>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</si>
  <si>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</si>
  <si>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</si>
  <si>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</si>
  <si>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</si>
  <si>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</si>
  <si>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</si>
  <si>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</si>
  <si>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</si>
  <si>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</si>
  <si>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</si>
  <si>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</si>
  <si>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</si>
  <si>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</si>
  <si>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</si>
  <si>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</si>
  <si>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</si>
  <si>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</si>
  <si>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</si>
  <si>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</si>
  <si>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</si>
  <si>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</si>
  <si>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</si>
  <si>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</si>
  <si>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</si>
  <si>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</si>
  <si>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</si>
  <si>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</si>
  <si>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</si>
  <si>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</si>
  <si>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</si>
  <si>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</si>
  <si>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</si>
  <si>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</si>
  <si>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</si>
  <si>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</si>
  <si>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</si>
  <si>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</si>
  <si>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</si>
  <si>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</si>
  <si>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</si>
  <si>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</si>
  <si>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</si>
  <si>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</si>
  <si>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</si>
  <si>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</si>
  <si>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</si>
  <si>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</si>
  <si>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</si>
  <si>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</si>
  <si>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</si>
  <si>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</si>
  <si>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</si>
  <si>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</si>
  <si>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</si>
  <si>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</si>
  <si>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</si>
  <si>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</si>
  <si>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</si>
  <si>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</si>
  <si>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</si>
  <si>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</si>
  <si>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</si>
  <si>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</si>
  <si>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</si>
  <si>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</si>
  <si>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</si>
  <si>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</si>
  <si>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</si>
  <si>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</si>
  <si>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</si>
  <si>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</si>
  <si>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</si>
  <si>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</si>
  <si>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</si>
  <si>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</si>
  <si>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</si>
  <si>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</si>
  <si>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</si>
  <si>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</si>
  <si>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</si>
  <si>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</si>
  <si>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</si>
  <si>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</si>
  <si>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</si>
  <si>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</si>
  <si>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</si>
  <si>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</si>
  <si>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</si>
  <si>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</si>
  <si>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</si>
  <si>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</si>
  <si>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</si>
  <si>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</si>
  <si>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</si>
  <si>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</si>
  <si>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</si>
  <si>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</si>
  <si>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</si>
  <si>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</si>
  <si>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</si>
  <si>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</si>
  <si>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</si>
  <si>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</si>
  <si>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</si>
  <si>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</si>
  <si>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</si>
  <si>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</si>
  <si>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</si>
  <si>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</si>
  <si>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</si>
  <si>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</si>
  <si>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</si>
  <si>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</si>
  <si>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</si>
  <si>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</si>
  <si>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</si>
  <si>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</si>
  <si>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</si>
  <si>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</si>
  <si>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</si>
  <si>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</si>
  <si>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</si>
  <si>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</si>
  <si>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</si>
  <si>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</si>
  <si>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</si>
  <si>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</si>
  <si>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</si>
  <si>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</si>
  <si>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</si>
  <si>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</si>
  <si>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</si>
  <si>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</si>
  <si>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</si>
  <si>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</si>
  <si>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</si>
  <si>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</si>
  <si>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</si>
  <si>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</si>
  <si>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</si>
  <si>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</si>
  <si>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</si>
  <si>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</si>
  <si>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</si>
  <si>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</si>
  <si>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</si>
  <si>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</si>
  <si>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</si>
  <si>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</si>
  <si>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</si>
  <si>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</si>
  <si>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</si>
  <si>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</si>
  <si>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</si>
  <si>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</si>
  <si>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</si>
  <si>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</si>
  <si>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</si>
  <si>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</si>
  <si>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</si>
  <si>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</si>
  <si>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</si>
  <si>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</si>
  <si>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</si>
  <si>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</si>
  <si>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</si>
  <si>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</si>
  <si>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</si>
  <si>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</si>
  <si>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</si>
  <si>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</si>
  <si>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</si>
  <si>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</si>
  <si>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</si>
  <si>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</si>
  <si>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</si>
  <si>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</si>
  <si>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</si>
  <si>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</si>
  <si>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</si>
  <si>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</si>
  <si>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</si>
  <si>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</si>
  <si>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</si>
  <si>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</si>
  <si>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</si>
  <si>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</si>
  <si>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</si>
  <si>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</si>
  <si>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</si>
  <si>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</si>
  <si>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</si>
  <si>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</si>
  <si>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</si>
  <si>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</si>
  <si>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</si>
  <si>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</si>
  <si>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</si>
  <si>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</si>
  <si>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</si>
  <si>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</si>
  <si>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</si>
  <si>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</si>
  <si>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</si>
  <si>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</si>
  <si>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</si>
  <si>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</si>
  <si>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</si>
  <si>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</si>
  <si>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</si>
  <si>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</si>
  <si>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</si>
  <si>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</si>
  <si>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</si>
  <si>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</si>
  <si>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</si>
  <si>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</si>
  <si>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</si>
  <si>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</si>
  <si>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</si>
  <si>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</si>
  <si>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</si>
  <si>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</si>
  <si>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</si>
  <si>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</si>
  <si>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</si>
  <si>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</si>
  <si>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</si>
  <si>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</si>
  <si>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</si>
  <si>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</si>
  <si>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</si>
  <si>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</si>
  <si>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</si>
  <si>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</si>
  <si>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</si>
  <si>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</si>
  <si>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</si>
  <si>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</si>
  <si>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</si>
  <si>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</si>
  <si>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</si>
  <si>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</si>
  <si>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</si>
  <si>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</si>
  <si>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</si>
  <si>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</si>
  <si>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</si>
  <si>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</si>
  <si>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</si>
  <si>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</si>
  <si>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</si>
  <si>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</si>
  <si>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</si>
  <si>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</si>
  <si>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</si>
  <si>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</si>
  <si>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</si>
  <si>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</si>
  <si>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</si>
  <si>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</si>
  <si>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</si>
  <si>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</si>
  <si>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</si>
  <si>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</si>
  <si>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</si>
  <si>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</si>
  <si>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</si>
  <si>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</si>
  <si>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</si>
  <si>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</si>
  <si>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</si>
  <si>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</si>
  <si>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</si>
  <si>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</si>
  <si>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</si>
  <si>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</si>
  <si>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</si>
  <si>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</si>
  <si>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</si>
  <si>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</si>
  <si>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</si>
  <si>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</si>
  <si>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</si>
  <si>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</si>
  <si>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</si>
  <si>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</si>
  <si>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</si>
  <si>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</si>
  <si>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</si>
  <si>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</si>
  <si>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</si>
  <si>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</si>
  <si>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</si>
  <si>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</si>
  <si>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</si>
  <si>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</si>
  <si>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</si>
  <si>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</si>
  <si>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</si>
  <si>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</si>
  <si>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</si>
  <si>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</si>
  <si>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</si>
  <si>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</si>
  <si>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</si>
  <si>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</si>
  <si>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</si>
  <si>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</si>
  <si>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</si>
  <si>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</si>
  <si>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</si>
  <si>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</si>
  <si>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</si>
  <si>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</si>
  <si>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</si>
  <si>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</si>
  <si>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</si>
  <si>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</si>
  <si>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</si>
  <si>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</si>
  <si>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</si>
  <si>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</si>
  <si>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</si>
  <si>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</si>
  <si>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</si>
  <si>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</si>
  <si>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</si>
  <si>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</si>
  <si>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</si>
  <si>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</si>
  <si>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</si>
  <si>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</si>
  <si>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</si>
  <si>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</si>
  <si>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</si>
  <si>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</si>
  <si>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</si>
  <si>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</si>
  <si>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</si>
  <si>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</si>
  <si>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</si>
  <si>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</si>
  <si>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</si>
  <si>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</si>
  <si>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</si>
  <si>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</si>
  <si>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</si>
  <si>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</si>
  <si>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</si>
  <si>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</si>
  <si>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</si>
  <si>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</si>
  <si>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</si>
  <si>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</si>
  <si>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</si>
  <si>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</si>
  <si>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</si>
  <si>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</si>
  <si>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</si>
  <si>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</si>
  <si>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</si>
  <si>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</si>
  <si>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</si>
  <si>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</si>
  <si>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</si>
  <si>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</si>
  <si>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</si>
  <si>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</si>
  <si>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</si>
  <si>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</si>
  <si>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</si>
  <si>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</si>
  <si>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</si>
  <si>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</si>
  <si>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</si>
  <si>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</si>
  <si>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</si>
  <si>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</si>
  <si>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</si>
  <si>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</si>
  <si>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</si>
  <si>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</si>
  <si>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</si>
  <si>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</si>
  <si>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</si>
  <si>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</si>
  <si>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</si>
  <si>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</si>
  <si>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</si>
  <si>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</si>
  <si>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</si>
  <si>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</si>
  <si>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</si>
  <si>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</si>
  <si>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</si>
  <si>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</si>
  <si>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</si>
  <si>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</si>
  <si>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</si>
  <si>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</si>
  <si>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</si>
  <si>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</si>
  <si>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</si>
  <si>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</si>
  <si>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</si>
  <si>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</si>
  <si>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</si>
  <si>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</si>
  <si>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</si>
  <si>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</si>
  <si>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</si>
  <si>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</si>
  <si>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</si>
  <si>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</si>
  <si>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</si>
  <si>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</si>
  <si>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</si>
  <si>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</si>
  <si>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</si>
  <si>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</si>
  <si>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</si>
  <si>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</si>
  <si>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</si>
  <si>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</si>
  <si>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</si>
  <si>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</si>
  <si>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</si>
  <si>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</si>
  <si>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</si>
  <si>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</si>
  <si>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</si>
  <si>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</si>
  <si>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</si>
  <si>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</si>
  <si>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</si>
  <si>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</si>
  <si>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</si>
  <si>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</si>
  <si>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</si>
  <si>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</si>
  <si>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</si>
  <si>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</si>
  <si>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</si>
  <si>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</si>
  <si>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</si>
  <si>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</si>
  <si>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</si>
  <si>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</si>
  <si>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</si>
  <si>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</si>
  <si>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</si>
  <si>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</si>
  <si>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</si>
  <si>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</si>
  <si>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</si>
  <si>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</si>
  <si>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</si>
  <si>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</si>
  <si>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</si>
  <si>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</si>
  <si>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</si>
  <si>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</si>
  <si>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</si>
  <si>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</si>
  <si>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</si>
  <si>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</si>
  <si>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</si>
  <si>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</si>
  <si>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</si>
  <si>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</si>
  <si>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</si>
  <si>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</si>
  <si>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</si>
  <si>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</si>
  <si>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</si>
  <si>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</si>
  <si>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</si>
  <si>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</si>
  <si>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</si>
  <si>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</si>
  <si>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</si>
  <si>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</si>
  <si>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</si>
  <si>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</si>
  <si>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</si>
  <si>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</si>
  <si>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</si>
  <si>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</si>
  <si>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</si>
  <si>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</si>
  <si>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</si>
  <si>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</si>
  <si>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</si>
  <si>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</si>
  <si>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</si>
  <si>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</si>
  <si>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</si>
  <si>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</si>
  <si>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</si>
  <si>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</si>
  <si>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</si>
  <si>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</si>
  <si>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</si>
  <si>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</si>
  <si>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</si>
  <si>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</si>
  <si>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</si>
  <si>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</si>
  <si>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</si>
  <si>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</si>
  <si>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</si>
  <si>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</si>
  <si>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</si>
  <si>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</si>
  <si>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</si>
  <si>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</si>
  <si>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</si>
  <si>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</si>
  <si>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</si>
  <si>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</si>
  <si>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</si>
  <si>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</si>
  <si>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</si>
  <si>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</si>
  <si>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</si>
  <si>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</si>
  <si>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</si>
  <si>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</si>
  <si>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</si>
  <si>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</si>
  <si>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</si>
  <si>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</si>
  <si>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</si>
  <si>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</si>
  <si>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</si>
  <si>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</si>
  <si>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</si>
  <si>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</si>
  <si>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</si>
  <si>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</si>
  <si>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</si>
  <si>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</si>
  <si>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</si>
  <si>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</si>
  <si>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</si>
  <si>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</si>
  <si>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</si>
  <si>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</si>
  <si>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</si>
  <si>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</si>
  <si>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</si>
  <si>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</si>
  <si>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</si>
  <si>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</si>
  <si>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</si>
  <si>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</si>
  <si>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</si>
  <si>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</si>
  <si>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</si>
  <si>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</si>
  <si>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</si>
  <si>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</si>
  <si>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</si>
  <si>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</si>
  <si>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</si>
  <si>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</si>
  <si>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</si>
  <si>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</si>
  <si>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</si>
  <si>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</si>
  <si>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</si>
  <si>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</si>
  <si>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</si>
  <si>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</si>
  <si>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</si>
  <si>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</si>
  <si>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</si>
  <si>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</si>
  <si>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</si>
  <si>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</si>
  <si>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</si>
  <si>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</si>
  <si>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</si>
  <si>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</si>
  <si>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</si>
  <si>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</si>
  <si>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</si>
  <si>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</si>
  <si>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</si>
  <si>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</si>
  <si>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</si>
  <si>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</si>
  <si>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</si>
  <si>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</si>
  <si>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</si>
  <si>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</si>
  <si>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</si>
  <si>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</si>
  <si>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</si>
  <si>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</si>
  <si>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</si>
  <si>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</si>
  <si>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</si>
  <si>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</si>
  <si>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</si>
  <si>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</si>
  <si>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</si>
  <si>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</si>
  <si>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</si>
  <si>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</si>
  <si>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</si>
  <si>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</si>
  <si>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</si>
  <si>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</si>
  <si>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</si>
  <si>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</si>
  <si>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</si>
  <si>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</si>
  <si>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</si>
  <si>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</si>
  <si>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</si>
  <si>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</si>
  <si>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</si>
  <si>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</si>
  <si>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</si>
  <si>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</si>
  <si>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</si>
  <si>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</si>
  <si>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</si>
  <si>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</si>
  <si>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</si>
  <si>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</si>
  <si>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</si>
  <si>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</si>
  <si>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</si>
  <si>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</si>
  <si>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</si>
  <si>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</si>
  <si>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</si>
  <si>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</si>
  <si>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</si>
  <si>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</si>
  <si>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</si>
  <si>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</si>
  <si>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</si>
  <si>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</si>
  <si>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</si>
  <si>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</si>
  <si>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</si>
  <si>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</si>
  <si>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</si>
  <si>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</si>
  <si>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</si>
  <si>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</si>
  <si>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</si>
  <si>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</si>
  <si>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</si>
  <si>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</si>
  <si>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</si>
  <si>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</si>
  <si>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</si>
  <si>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</si>
  <si>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</si>
  <si>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</si>
  <si>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</si>
  <si>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</si>
  <si>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</si>
  <si>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</si>
  <si>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</si>
  <si>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</si>
  <si>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</si>
  <si>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</si>
  <si>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</si>
  <si>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</si>
  <si>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</si>
  <si>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</si>
  <si>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</si>
  <si>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</si>
  <si>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</si>
  <si>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</si>
  <si>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</si>
  <si>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</si>
  <si>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</si>
  <si>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</si>
  <si>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</si>
  <si>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</si>
  <si>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</si>
  <si>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</si>
  <si>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</si>
  <si>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</si>
  <si>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</si>
  <si>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</si>
  <si>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</si>
  <si>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</si>
  <si>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</si>
  <si>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</si>
  <si>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</si>
  <si>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</si>
  <si>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</si>
  <si>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</si>
  <si>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</si>
  <si>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</si>
  <si>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</si>
  <si>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</si>
  <si>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</si>
  <si>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</si>
  <si>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</si>
  <si>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</si>
  <si>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</si>
  <si>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</si>
  <si>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</si>
  <si>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</si>
  <si>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</si>
  <si>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</si>
  <si>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</si>
  <si>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</si>
  <si>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</si>
  <si>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</si>
  <si>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</si>
  <si>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</si>
  <si>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</si>
  <si>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</si>
  <si>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</si>
  <si>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</si>
  <si>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</si>
  <si>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</si>
  <si>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</si>
  <si>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</si>
  <si>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</si>
  <si>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</si>
  <si>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</si>
  <si>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</si>
  <si>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</si>
  <si>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</si>
  <si>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</si>
  <si>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</si>
  <si>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</si>
  <si>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</si>
  <si>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</si>
  <si>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</si>
  <si>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</si>
  <si>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</si>
  <si>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</si>
  <si>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</si>
  <si>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</si>
  <si>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</si>
  <si>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</si>
  <si>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</si>
  <si>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</si>
  <si>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</si>
  <si>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</si>
  <si>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</si>
  <si>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</si>
  <si>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</si>
  <si>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</si>
  <si>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</si>
  <si>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</si>
  <si>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</si>
  <si>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</si>
  <si>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</si>
  <si>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</si>
  <si>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</si>
  <si>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</si>
  <si>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</si>
  <si>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</si>
  <si>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</si>
  <si>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</si>
  <si>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</si>
  <si>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</si>
  <si>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</si>
  <si>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</si>
  <si>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</si>
  <si>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</si>
  <si>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</si>
  <si>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</si>
  <si>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</si>
  <si>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</si>
  <si>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</si>
  <si>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</si>
  <si>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</si>
  <si>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</si>
  <si>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</si>
  <si>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</si>
  <si>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</si>
  <si>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</si>
  <si>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</si>
  <si>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</si>
  <si>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</si>
  <si>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</si>
  <si>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</si>
  <si>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</si>
  <si>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</si>
  <si>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</si>
  <si>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</si>
  <si>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</si>
  <si>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</si>
  <si>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</si>
  <si>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</si>
  <si>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</si>
  <si>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</si>
  <si>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</si>
  <si>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</si>
  <si>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</si>
  <si>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</si>
  <si>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</si>
  <si>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</si>
  <si>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</si>
  <si>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</si>
  <si>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</si>
  <si>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</si>
  <si>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</si>
  <si>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</si>
  <si>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</si>
  <si>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</si>
  <si>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</si>
  <si>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</si>
  <si>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</si>
  <si>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</si>
  <si>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</si>
  <si>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</si>
  <si>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</si>
  <si>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</si>
  <si>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</si>
  <si>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</si>
  <si>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</si>
  <si>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</si>
  <si>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</si>
  <si>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</si>
  <si>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</si>
  <si>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</si>
  <si>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</si>
  <si>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</si>
  <si>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</si>
  <si>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</si>
  <si>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</si>
  <si>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</si>
  <si>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</si>
  <si>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</si>
  <si>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</si>
  <si>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</si>
  <si>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</si>
  <si>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</si>
  <si>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</si>
  <si>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</si>
  <si>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</si>
  <si>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</si>
  <si>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</si>
  <si>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</si>
  <si>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</si>
  <si>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</si>
  <si>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</si>
  <si>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</si>
  <si>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</si>
  <si>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</si>
  <si>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</si>
  <si>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</si>
  <si>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</si>
  <si>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</si>
  <si>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</si>
  <si>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</si>
  <si>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</si>
  <si>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</si>
  <si>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</si>
  <si>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</si>
  <si>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</si>
  <si>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</si>
  <si>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</si>
  <si>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</si>
  <si>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</si>
  <si>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</si>
  <si>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</si>
  <si>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</si>
  <si>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</si>
  <si>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</si>
  <si>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</si>
  <si>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</si>
  <si>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</si>
  <si>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</si>
  <si>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</si>
  <si>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</si>
  <si>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</si>
  <si>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</si>
  <si>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</si>
  <si>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</si>
  <si>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</si>
  <si>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</si>
  <si>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</si>
  <si>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</si>
  <si>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</si>
  <si>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</si>
  <si>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</si>
  <si>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</si>
  <si>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</si>
  <si>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</si>
  <si>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</si>
  <si>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</si>
  <si>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</si>
  <si>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</si>
  <si>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</si>
  <si>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</si>
  <si>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</si>
  <si>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</si>
  <si>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</si>
  <si>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</si>
  <si>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</si>
  <si>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</si>
  <si>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</si>
  <si>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</si>
  <si>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</si>
  <si>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</si>
  <si>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</si>
  <si>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</si>
  <si>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</si>
  <si>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</si>
  <si>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</si>
  <si>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</si>
  <si>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</si>
  <si>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</si>
  <si>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</si>
  <si>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</si>
  <si>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</si>
  <si>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</si>
  <si>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</si>
  <si>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</si>
  <si>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</si>
  <si>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</si>
  <si>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</si>
  <si>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</si>
  <si>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</si>
  <si>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</si>
  <si>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</si>
  <si>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</si>
  <si>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</si>
  <si>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</si>
  <si>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</si>
  <si>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</si>
  <si>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</si>
  <si>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</si>
  <si>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</si>
  <si>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</si>
  <si>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</si>
  <si>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</si>
  <si>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</si>
  <si>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</si>
  <si>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</si>
  <si>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</si>
  <si>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</si>
  <si>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</si>
  <si>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</si>
  <si>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</si>
  <si>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</si>
  <si>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</si>
  <si>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</si>
  <si>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</si>
  <si>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</si>
  <si>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</si>
  <si>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</si>
  <si>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</si>
  <si>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</si>
  <si>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</si>
  <si>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</si>
  <si>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</si>
  <si>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</si>
  <si>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</si>
  <si>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</si>
  <si>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</si>
  <si>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</si>
  <si>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</si>
  <si>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</si>
  <si>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</si>
  <si>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</si>
  <si>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</si>
  <si>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</si>
  <si>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</si>
  <si>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</si>
  <si>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</si>
  <si>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</si>
  <si>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</si>
  <si>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</si>
  <si>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</si>
  <si>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</si>
  <si>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</si>
  <si>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</si>
  <si>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</si>
  <si>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</si>
  <si>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</si>
  <si>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</si>
  <si>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</si>
  <si>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</si>
  <si>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</si>
  <si>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</si>
  <si>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</si>
  <si>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</si>
  <si>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</si>
  <si>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</si>
  <si>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</si>
  <si>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</si>
  <si>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</si>
  <si>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</si>
  <si>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</si>
  <si>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</si>
  <si>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</si>
  <si>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</si>
  <si>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</si>
  <si>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</si>
  <si>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</si>
  <si>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</si>
  <si>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</si>
  <si>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</si>
  <si>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</si>
  <si>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</si>
  <si>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</si>
  <si>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</si>
  <si>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</si>
  <si>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</si>
  <si>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</si>
  <si>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</si>
  <si>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</si>
  <si>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</si>
  <si>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</si>
  <si>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</si>
  <si>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</si>
  <si>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</si>
  <si>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</si>
  <si>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</si>
  <si>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</si>
  <si>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</si>
  <si>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</si>
  <si>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</si>
  <si>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</si>
  <si>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</si>
  <si>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</si>
  <si>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</si>
  <si>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</si>
  <si>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</si>
  <si>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</si>
  <si>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</si>
  <si>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</si>
  <si>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</si>
  <si>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</si>
  <si>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</si>
  <si>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</si>
  <si>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</si>
  <si>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</si>
  <si>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</si>
  <si>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</si>
  <si>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</si>
  <si>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</si>
  <si>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</si>
  <si>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</si>
  <si>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</si>
  <si>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</si>
  <si>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</si>
  <si>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</si>
  <si>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</si>
  <si>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</si>
  <si>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</si>
  <si>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</si>
  <si>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</si>
  <si>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</si>
  <si>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</si>
  <si>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</si>
  <si>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</si>
  <si>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</si>
  <si>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</si>
  <si>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</si>
  <si>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</si>
  <si>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</si>
  <si>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</si>
  <si>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</si>
  <si>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</si>
  <si>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</si>
  <si>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</si>
  <si>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</si>
  <si>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</si>
  <si>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</si>
  <si>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</si>
  <si>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</si>
  <si>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</si>
  <si>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</si>
  <si>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</si>
  <si>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</si>
  <si>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</si>
  <si>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</si>
  <si>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</si>
  <si>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</si>
  <si>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</si>
  <si>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</si>
  <si>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</si>
  <si>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</si>
  <si>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</si>
  <si>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</si>
  <si>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</si>
  <si>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</si>
  <si>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</si>
  <si>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</si>
  <si>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</si>
  <si>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</si>
  <si>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</si>
  <si>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</si>
  <si>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</si>
  <si>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</si>
  <si>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</si>
  <si>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</si>
  <si>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</si>
  <si>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</si>
  <si>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</si>
  <si>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</si>
  <si>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</si>
  <si>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</si>
  <si>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</si>
  <si>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</si>
  <si>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</si>
  <si>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</si>
  <si>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</si>
  <si>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</si>
  <si>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</si>
  <si>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</si>
  <si>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</si>
  <si>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</si>
  <si>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</si>
  <si>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</si>
  <si>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</si>
  <si>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</si>
  <si>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</si>
  <si>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</si>
  <si>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</si>
  <si>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</si>
  <si>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</si>
  <si>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</si>
  <si>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</si>
  <si>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</si>
  <si>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</si>
  <si>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</si>
  <si>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</si>
  <si>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</si>
  <si>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</si>
  <si>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</si>
  <si>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</si>
  <si>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</si>
  <si>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</si>
  <si>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</si>
  <si>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</si>
  <si>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</si>
  <si>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</si>
  <si>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</si>
  <si>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</si>
  <si>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</si>
  <si>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</si>
  <si>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</si>
  <si>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</si>
  <si>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</si>
  <si>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</si>
  <si>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</si>
  <si>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</si>
  <si>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</si>
  <si>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</si>
  <si>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</si>
  <si>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</si>
  <si>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</si>
  <si>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</si>
  <si>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</si>
  <si>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</si>
  <si>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</si>
  <si>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</si>
  <si>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</si>
  <si>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</si>
  <si>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</si>
  <si>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</si>
  <si>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</si>
  <si>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</si>
  <si>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</si>
  <si>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</si>
  <si>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</si>
  <si>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</si>
  <si>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</si>
  <si>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</si>
  <si>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</si>
  <si>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</si>
  <si>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</si>
  <si>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</si>
  <si>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</si>
  <si>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</si>
  <si>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</si>
  <si>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</si>
  <si>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</si>
  <si>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</si>
  <si>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</si>
  <si>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</si>
  <si>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</si>
  <si>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</si>
  <si>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</si>
  <si>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</si>
  <si>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</si>
  <si>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</si>
  <si>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</si>
  <si>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</si>
  <si>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</si>
  <si>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</si>
  <si>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</si>
  <si>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</si>
  <si>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</si>
  <si>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</si>
  <si>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</si>
  <si>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</si>
  <si>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</si>
  <si>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</si>
  <si>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</si>
  <si>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</si>
  <si>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</si>
  <si>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</si>
  <si>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</si>
  <si>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</si>
  <si>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</si>
  <si>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</si>
  <si>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</si>
  <si>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</si>
  <si>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</si>
  <si>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</si>
  <si>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</si>
  <si>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</si>
  <si>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</si>
  <si>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</si>
  <si>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</si>
  <si>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</si>
  <si>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</si>
  <si>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</si>
  <si>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</si>
  <si>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</si>
  <si>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</si>
  <si>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</si>
  <si>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</si>
  <si>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</si>
  <si>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</si>
  <si>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</si>
  <si>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</si>
  <si>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</si>
  <si>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</si>
  <si>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</si>
  <si>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</si>
  <si>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</si>
  <si>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</si>
  <si>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</si>
  <si>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</si>
  <si>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</si>
  <si>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</si>
  <si>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</si>
  <si>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</si>
  <si>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</si>
  <si>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</si>
  <si>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</si>
  <si>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</si>
  <si>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</si>
  <si>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</si>
  <si>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</si>
  <si>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</si>
  <si>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</si>
  <si>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</si>
  <si>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</si>
  <si>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</si>
  <si>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</si>
  <si>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</si>
  <si>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</si>
  <si>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</si>
  <si>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</si>
  <si>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</si>
  <si>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</si>
  <si>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</si>
  <si>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</si>
  <si>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</si>
  <si>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</si>
  <si>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</si>
  <si>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</si>
  <si>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</si>
  <si>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</si>
  <si>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</si>
  <si>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</si>
  <si>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</si>
  <si>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</si>
  <si>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</si>
  <si>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</si>
  <si>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</si>
  <si>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</si>
  <si>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</si>
  <si>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</si>
  <si>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</si>
  <si>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</si>
  <si>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</si>
  <si>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</si>
  <si>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</si>
  <si>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</si>
  <si>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</si>
  <si>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</si>
  <si>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</si>
  <si>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</si>
  <si>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</si>
  <si>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</si>
  <si>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</si>
  <si>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</si>
  <si>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</si>
  <si>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</si>
  <si>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</si>
  <si>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</si>
  <si>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</si>
  <si>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</si>
  <si>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</si>
  <si>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</si>
  <si>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</si>
  <si>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</si>
  <si>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</si>
  <si>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</si>
  <si>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</si>
  <si>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</si>
  <si>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</si>
  <si>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</si>
  <si>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</si>
  <si>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</si>
  <si>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</si>
  <si>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</si>
  <si>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</si>
  <si>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</si>
  <si>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</si>
  <si>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</si>
  <si>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</si>
  <si>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</si>
  <si>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</si>
  <si>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</si>
  <si>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</si>
  <si>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</si>
  <si>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</si>
  <si>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</si>
  <si>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</si>
  <si>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</si>
  <si>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</si>
  <si>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</si>
  <si>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</si>
  <si>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</si>
  <si>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</si>
  <si>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</si>
  <si>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</si>
  <si>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</si>
  <si>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</si>
  <si>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</si>
  <si>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</si>
  <si>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</si>
  <si>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</si>
  <si>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</si>
  <si>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</si>
  <si>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</si>
  <si>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</si>
  <si>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</si>
  <si>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</si>
  <si>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</si>
  <si>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</si>
  <si>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</si>
  <si>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</si>
  <si>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</si>
  <si>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</si>
  <si>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</si>
  <si>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</si>
  <si>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</si>
  <si>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</si>
  <si>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</si>
  <si>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</si>
  <si>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</si>
  <si>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</si>
  <si>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</si>
  <si>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</si>
  <si>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</si>
  <si>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</si>
  <si>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</si>
  <si>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</si>
  <si>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</si>
  <si>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</si>
  <si>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</si>
  <si>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</si>
  <si>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</si>
  <si>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</si>
  <si>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</si>
  <si>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</si>
  <si>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</si>
  <si>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</si>
  <si>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</si>
  <si>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</si>
  <si>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</si>
  <si>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</si>
  <si>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</si>
  <si>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</si>
  <si>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</si>
  <si>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</si>
  <si>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</si>
  <si>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</si>
  <si>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</si>
  <si>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</si>
  <si>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</si>
  <si>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</si>
  <si>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</si>
  <si>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</si>
  <si>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</si>
  <si>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</si>
  <si>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</si>
  <si>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</si>
  <si>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</si>
  <si>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</si>
  <si>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</si>
  <si>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</si>
  <si>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</si>
  <si>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</si>
  <si>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</si>
  <si>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</si>
  <si>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</si>
  <si>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</si>
  <si>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</si>
  <si>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</si>
  <si>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</si>
  <si>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</si>
  <si>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</si>
  <si>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</si>
  <si>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</si>
  <si>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</si>
  <si>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</si>
  <si>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</si>
  <si>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</si>
  <si>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</si>
  <si>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</si>
  <si>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</si>
  <si>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</si>
  <si>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</si>
  <si>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</si>
  <si>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</si>
  <si>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</si>
  <si>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</si>
  <si>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</si>
  <si>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</si>
  <si>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</si>
  <si>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</si>
  <si>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</si>
  <si>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</si>
  <si>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</si>
  <si>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</si>
  <si>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</si>
  <si>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</si>
  <si>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</si>
  <si>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</si>
  <si>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</si>
  <si>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</si>
  <si>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</si>
  <si>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</si>
  <si>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</si>
  <si>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</si>
  <si>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</si>
  <si>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</si>
  <si>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</si>
  <si>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</si>
  <si>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</si>
  <si>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</si>
  <si>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</si>
  <si>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</si>
  <si>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</si>
  <si>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</si>
  <si>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</si>
  <si>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</si>
  <si>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</si>
  <si>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</si>
  <si>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</si>
  <si>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</si>
  <si>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</si>
  <si>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</si>
  <si>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</si>
  <si>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</si>
  <si>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</si>
  <si>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</si>
  <si>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</si>
  <si>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</si>
  <si>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</si>
  <si>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</si>
  <si>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</si>
  <si>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</si>
  <si>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</si>
  <si>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</si>
  <si>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</si>
  <si>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</si>
  <si>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</si>
  <si>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</si>
  <si>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</si>
  <si>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</si>
  <si>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</si>
  <si>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</si>
  <si>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</si>
  <si>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</si>
  <si>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</si>
  <si>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</si>
  <si>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</si>
  <si>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</si>
  <si>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</si>
  <si>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</si>
  <si>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</si>
  <si>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</si>
  <si>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</si>
  <si>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</si>
  <si>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</si>
  <si>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</si>
  <si>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</si>
  <si>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</si>
  <si>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</si>
  <si>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</si>
  <si>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</si>
  <si>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</si>
  <si>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</si>
  <si>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</si>
  <si>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</si>
  <si>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</si>
  <si>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</si>
  <si>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</si>
  <si>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</si>
  <si>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</si>
  <si>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</si>
  <si>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</si>
  <si>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</si>
  <si>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</si>
  <si>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</si>
  <si>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</si>
  <si>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</si>
  <si>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</si>
  <si>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</si>
  <si>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</si>
  <si>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</si>
  <si>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</si>
  <si>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</si>
  <si>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</si>
  <si>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</si>
  <si>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</si>
  <si>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</si>
  <si>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</si>
  <si>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</si>
  <si>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</si>
  <si>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</si>
  <si>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</si>
  <si>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</si>
  <si>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</si>
  <si>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</si>
  <si>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</si>
  <si>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</si>
  <si>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</si>
  <si>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</si>
  <si>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</si>
  <si>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</si>
  <si>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</si>
  <si>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</si>
  <si>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</si>
  <si>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</si>
  <si>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</si>
  <si>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</si>
  <si>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</si>
  <si>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</si>
  <si>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</si>
  <si>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</si>
  <si>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</si>
  <si>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</si>
  <si>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</si>
  <si>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</si>
  <si>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</si>
  <si>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</si>
  <si>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</si>
  <si>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</si>
  <si>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</si>
  <si>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</si>
  <si>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</si>
  <si>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</si>
  <si>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</si>
  <si>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</si>
  <si>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</si>
  <si>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</si>
  <si>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</si>
  <si>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</si>
  <si>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</si>
  <si>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</si>
  <si>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</si>
  <si>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</si>
  <si>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</si>
  <si>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</si>
  <si>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</si>
  <si>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</si>
  <si>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</si>
  <si>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</si>
  <si>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</si>
  <si>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</si>
  <si>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</si>
  <si>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</si>
  <si>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</si>
  <si>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</si>
  <si>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</si>
  <si>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</si>
  <si>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</si>
  <si>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</si>
  <si>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</si>
  <si>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</si>
  <si>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</si>
  <si>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</si>
  <si>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</si>
  <si>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</si>
  <si>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</si>
  <si>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</si>
  <si>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</si>
  <si>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</si>
  <si>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</si>
  <si>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</si>
  <si>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</si>
  <si>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</si>
  <si>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</si>
  <si>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</si>
  <si>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</si>
  <si>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</si>
  <si>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</si>
  <si>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</si>
  <si>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</si>
  <si>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</si>
  <si>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</si>
  <si>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</si>
  <si>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</si>
  <si>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</si>
  <si>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</si>
  <si>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</si>
  <si>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</si>
  <si>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</si>
  <si>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</si>
  <si>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</si>
  <si>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</si>
  <si>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</si>
  <si>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</si>
  <si>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</si>
  <si>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</si>
  <si>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</si>
  <si>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</si>
  <si>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</si>
  <si>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</si>
  <si>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</si>
  <si>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</si>
  <si>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</si>
  <si>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</si>
  <si>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</si>
  <si>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</si>
  <si>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</si>
  <si>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</si>
  <si>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</si>
  <si>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</si>
  <si>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</si>
  <si>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</si>
  <si>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</si>
  <si>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</si>
  <si>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</si>
  <si>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</si>
  <si>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</si>
  <si>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</si>
  <si>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</si>
  <si>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</si>
  <si>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</si>
  <si>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</si>
  <si>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</si>
  <si>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</si>
  <si>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</si>
  <si>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</si>
  <si>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</si>
  <si>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</si>
  <si>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</si>
  <si>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</si>
  <si>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</si>
  <si>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</si>
  <si>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</si>
  <si>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</si>
  <si>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</si>
  <si>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</si>
  <si>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</si>
  <si>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</si>
  <si>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</si>
  <si>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</si>
  <si>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</si>
  <si>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</si>
  <si>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</si>
  <si>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</si>
  <si>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</si>
  <si>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</si>
  <si>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</si>
  <si>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</si>
  <si>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</si>
  <si>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</si>
  <si>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</si>
  <si>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</si>
  <si>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</si>
  <si>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</si>
  <si>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</si>
  <si>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</si>
  <si>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</si>
  <si>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</si>
  <si>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</si>
  <si>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</si>
  <si>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</si>
  <si>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</si>
  <si>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</si>
  <si>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</si>
  <si>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</si>
  <si>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</si>
  <si>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</si>
  <si>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</si>
  <si>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</si>
  <si>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</si>
  <si>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</si>
  <si>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</si>
  <si>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</si>
  <si>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</si>
  <si>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</si>
  <si>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</si>
  <si>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</si>
  <si>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</si>
  <si>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</si>
  <si>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</si>
  <si>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</si>
  <si>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</si>
  <si>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</si>
  <si>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</si>
  <si>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</si>
  <si>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</si>
  <si>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</si>
  <si>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</si>
  <si>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</si>
  <si>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</si>
  <si>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</si>
  <si>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</si>
  <si>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</si>
  <si>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</si>
  <si>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</si>
  <si>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</si>
  <si>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</si>
  <si>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</si>
  <si>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</si>
  <si>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</si>
  <si>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</si>
  <si>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</si>
  <si>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</si>
  <si>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</si>
  <si>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</si>
  <si>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</si>
  <si>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</si>
  <si>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</si>
  <si>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</si>
  <si>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</si>
  <si>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</si>
  <si>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</si>
  <si>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</si>
  <si>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</si>
  <si>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</si>
  <si>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</si>
  <si>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</si>
  <si>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</si>
  <si>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</si>
  <si>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</si>
  <si>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</si>
  <si>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</si>
  <si>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</si>
  <si>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</si>
  <si>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</si>
  <si>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</si>
  <si>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</si>
  <si>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</si>
  <si>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</si>
  <si>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</si>
  <si>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</si>
  <si>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</si>
  <si>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</si>
  <si>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</si>
  <si>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</si>
  <si>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</si>
  <si>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</si>
  <si>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</si>
  <si>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</si>
  <si>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</si>
  <si>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</si>
  <si>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</si>
  <si>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</si>
  <si>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</si>
  <si>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</si>
  <si>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</si>
  <si>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</si>
  <si>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</si>
  <si>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</si>
  <si>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</si>
  <si>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</si>
  <si>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</si>
  <si>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</si>
  <si>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</si>
  <si>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</si>
  <si>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</si>
  <si>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</si>
  <si>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</si>
  <si>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</si>
  <si>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</si>
  <si>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</si>
  <si>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</si>
  <si>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</si>
  <si>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</si>
  <si>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</si>
  <si>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</si>
  <si>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</si>
  <si>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</si>
  <si>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</si>
  <si>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</si>
  <si>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</si>
  <si>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</si>
  <si>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</si>
  <si>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</si>
  <si>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</si>
  <si>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</si>
  <si>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</si>
  <si>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</si>
  <si>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</si>
  <si>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</si>
  <si>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</si>
  <si>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</si>
  <si>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</si>
  <si>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</si>
  <si>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</si>
  <si>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</si>
  <si>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</si>
  <si>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</si>
  <si>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</si>
  <si>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</si>
  <si>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</si>
  <si>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</si>
  <si>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</si>
  <si>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</si>
  <si>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</si>
  <si>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</si>
  <si>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</si>
  <si>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</si>
  <si>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</si>
  <si>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</si>
  <si>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</si>
  <si>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</si>
  <si>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</si>
  <si>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</si>
  <si>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</si>
  <si>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</si>
  <si>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</si>
  <si>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</si>
  <si>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</si>
  <si>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</si>
  <si>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</si>
  <si>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</si>
  <si>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</si>
  <si>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</si>
  <si>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</si>
  <si>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</si>
  <si>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</si>
  <si>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</si>
  <si>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</si>
  <si>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</si>
  <si>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</si>
  <si>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</si>
  <si>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</si>
  <si>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</si>
  <si>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</si>
  <si>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</si>
  <si>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</si>
  <si>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</si>
  <si>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</si>
  <si>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</si>
  <si>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</si>
  <si>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</si>
  <si>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</si>
  <si>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</si>
  <si>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</si>
  <si>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</si>
  <si>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</si>
  <si>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</si>
  <si>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</si>
  <si>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</si>
  <si>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</si>
  <si>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</si>
  <si>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</si>
  <si>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</si>
  <si>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</si>
  <si>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</si>
  <si>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</si>
  <si>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</si>
  <si>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</si>
  <si>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</si>
  <si>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</si>
  <si>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</si>
  <si>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</si>
  <si>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</si>
  <si>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</si>
  <si>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</si>
  <si>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</si>
  <si>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</si>
  <si>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</si>
  <si>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</si>
  <si>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</si>
  <si>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</si>
  <si>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</si>
  <si>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</si>
  <si>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</si>
  <si>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</si>
  <si>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</si>
  <si>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</si>
  <si>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</si>
  <si>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</si>
  <si>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</si>
  <si>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</si>
  <si>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</si>
  <si>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</si>
  <si>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</si>
  <si>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</si>
  <si>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</si>
  <si>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</si>
  <si>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</si>
  <si>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</si>
  <si>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</si>
  <si>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</si>
  <si>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</si>
  <si>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</si>
  <si>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</si>
  <si>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</si>
  <si>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</si>
  <si>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</si>
  <si>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</si>
  <si>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</si>
  <si>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</si>
  <si>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</si>
  <si>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</si>
  <si>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</si>
  <si>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</si>
  <si>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</si>
  <si>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</si>
  <si>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</si>
  <si>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</si>
  <si>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</si>
  <si>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</si>
  <si>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</si>
  <si>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</si>
  <si>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</si>
  <si>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</si>
  <si>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</si>
  <si>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</si>
  <si>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</si>
  <si>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</si>
  <si>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</si>
  <si>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</si>
  <si>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</si>
  <si>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</si>
  <si>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</si>
  <si>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</si>
  <si>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</si>
  <si>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</si>
  <si>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</si>
  <si>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</si>
  <si>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</si>
  <si>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</si>
  <si>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</si>
  <si>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</si>
  <si>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</si>
  <si>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</si>
  <si>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</si>
  <si>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</si>
  <si>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</si>
  <si>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</si>
  <si>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</si>
  <si>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</si>
  <si>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</si>
  <si>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</si>
  <si>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</si>
  <si>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</si>
  <si>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</si>
  <si>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</si>
  <si>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</si>
  <si>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</si>
  <si>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</si>
  <si>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</si>
  <si>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</si>
  <si>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</si>
  <si>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</si>
  <si>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</si>
  <si>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</si>
  <si>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</si>
  <si>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</si>
  <si>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</si>
  <si>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</si>
  <si>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</si>
  <si>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</si>
  <si>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</si>
  <si>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</si>
  <si>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</si>
  <si>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</si>
  <si>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</si>
  <si>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</si>
  <si>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</si>
  <si>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</si>
  <si>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</si>
  <si>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</si>
  <si>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</si>
  <si>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</si>
  <si>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</si>
  <si>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</si>
  <si>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</si>
  <si>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</si>
  <si>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</si>
  <si>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</si>
  <si>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</si>
  <si>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</si>
  <si>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</si>
  <si>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</si>
  <si>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</si>
  <si>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</si>
  <si>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</si>
  <si>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</si>
  <si>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</si>
  <si>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</si>
  <si>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</si>
  <si>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</si>
  <si>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</si>
  <si>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</si>
  <si>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</si>
  <si>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</si>
  <si>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</si>
  <si>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</si>
  <si>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</si>
  <si>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</si>
  <si>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</si>
  <si>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</si>
  <si>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</si>
  <si>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</si>
  <si>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</si>
  <si>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</si>
  <si>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</si>
  <si>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</si>
  <si>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</si>
  <si>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</si>
  <si>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</si>
  <si>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</si>
  <si>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</si>
  <si>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</si>
  <si>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</si>
  <si>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</si>
  <si>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</si>
  <si>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</si>
  <si>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</si>
  <si>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</si>
  <si>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</si>
  <si>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</si>
  <si>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</si>
  <si>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</si>
  <si>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</si>
  <si>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</si>
  <si>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</si>
  <si>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</si>
  <si>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</si>
  <si>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</si>
  <si>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</si>
  <si>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</si>
  <si>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</si>
  <si>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</si>
  <si>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</si>
  <si>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</si>
  <si>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</si>
  <si>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</si>
  <si>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</si>
  <si>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</si>
  <si>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</si>
  <si>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</si>
  <si>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</si>
  <si>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</si>
  <si>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</si>
  <si>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</si>
  <si>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</si>
  <si>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</si>
  <si>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</si>
  <si>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</si>
  <si>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</si>
  <si>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</si>
  <si>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</si>
  <si>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</si>
  <si>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</si>
  <si>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</si>
  <si>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</si>
  <si>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</si>
  <si>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</si>
  <si>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</si>
  <si>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</si>
  <si>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</si>
  <si>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</si>
  <si>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</si>
  <si>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</si>
  <si>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</si>
  <si>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</si>
  <si>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</si>
  <si>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</si>
  <si>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</si>
  <si>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</si>
  <si>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</si>
  <si>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</si>
  <si>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</si>
  <si>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</si>
  <si>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</si>
  <si>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</si>
  <si>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</si>
  <si>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</si>
  <si>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</si>
  <si>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</si>
  <si>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</si>
  <si>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</si>
  <si>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</si>
  <si>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</si>
  <si>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</si>
  <si>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</si>
  <si>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</si>
  <si>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</si>
  <si>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</si>
  <si>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</si>
  <si>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</si>
  <si>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</si>
  <si>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</si>
  <si>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</si>
  <si>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</si>
  <si>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</si>
  <si>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</si>
  <si>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</si>
  <si>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</si>
  <si>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</si>
  <si>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</si>
  <si>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</si>
  <si>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</si>
  <si>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</si>
  <si>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</si>
  <si>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</si>
  <si>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</si>
  <si>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</si>
  <si>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</si>
  <si>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</si>
  <si>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</si>
  <si>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</si>
  <si>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</si>
  <si>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</si>
  <si>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</si>
  <si>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</si>
  <si>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</si>
  <si>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</si>
  <si>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</si>
  <si>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</si>
  <si>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</si>
  <si>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</si>
  <si>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</si>
  <si>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</si>
  <si>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</si>
  <si>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</si>
  <si>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</si>
  <si>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</si>
  <si>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</si>
  <si>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</si>
  <si>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</si>
  <si>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</si>
  <si>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</si>
  <si>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</si>
  <si>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</si>
  <si>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</si>
  <si>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</si>
  <si>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</si>
  <si>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</si>
  <si>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</si>
  <si>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</si>
  <si>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</si>
  <si>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</si>
  <si>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</si>
  <si>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</si>
  <si>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</si>
  <si>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</si>
  <si>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</si>
  <si>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</si>
  <si>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</si>
  <si>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</si>
  <si>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</si>
  <si>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</si>
  <si>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</si>
  <si>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</si>
  <si>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</si>
  <si>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</si>
  <si>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</si>
  <si>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</si>
  <si>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</si>
  <si>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</si>
  <si>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</si>
  <si>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</si>
  <si>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</si>
  <si>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</si>
  <si>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</si>
  <si>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</si>
  <si>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</si>
  <si>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</si>
  <si>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</si>
  <si>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</si>
  <si>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</si>
  <si>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</si>
  <si>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</si>
  <si>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</si>
  <si>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</si>
  <si>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</si>
  <si>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</si>
  <si>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</si>
  <si>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</si>
  <si>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</si>
  <si>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</si>
  <si>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</si>
  <si>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</si>
  <si>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</si>
  <si>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</si>
  <si>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</si>
  <si>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</si>
  <si>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</si>
  <si>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</si>
  <si>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</si>
  <si>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</si>
  <si>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</si>
  <si>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</si>
  <si>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</si>
  <si>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</si>
  <si>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</si>
  <si>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</si>
  <si>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</si>
  <si>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</si>
  <si>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</si>
  <si>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</si>
  <si>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</si>
  <si>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</si>
  <si>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</si>
  <si>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</si>
  <si>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</si>
  <si>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</si>
  <si>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</si>
  <si>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</si>
  <si>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</si>
  <si>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</si>
  <si>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</si>
  <si>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</si>
  <si>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</si>
  <si>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</si>
  <si>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</si>
  <si>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</si>
  <si>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</si>
  <si>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</si>
  <si>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</si>
  <si>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</si>
  <si>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</si>
  <si>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</si>
  <si>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</si>
  <si>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</si>
  <si>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</si>
  <si>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</si>
  <si>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</si>
  <si>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</si>
  <si>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</si>
  <si>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</si>
  <si>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</si>
  <si>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</si>
  <si>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</si>
  <si>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</si>
  <si>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</si>
  <si>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</si>
  <si>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</si>
  <si>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</si>
  <si>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</si>
  <si>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</si>
  <si>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</si>
  <si>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</si>
  <si>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</si>
  <si>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</si>
  <si>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</si>
  <si>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</si>
  <si>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</si>
  <si>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</si>
  <si>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</si>
  <si>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</si>
  <si>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</si>
  <si>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</si>
  <si>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</si>
  <si>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</si>
  <si>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</si>
  <si>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</si>
  <si>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</si>
  <si>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</si>
  <si>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</si>
  <si>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</si>
  <si>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</si>
  <si>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</si>
  <si>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</si>
  <si>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</si>
  <si>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</si>
  <si>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</si>
  <si>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</si>
  <si>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</si>
  <si>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</si>
  <si>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</si>
  <si>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</si>
  <si>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</si>
  <si>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</si>
  <si>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</si>
  <si>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</si>
  <si>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</si>
  <si>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</si>
  <si>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</si>
  <si>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</si>
  <si>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</si>
  <si>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</si>
  <si>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</si>
  <si>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</si>
  <si>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</si>
  <si>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</si>
  <si>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</si>
  <si>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</si>
  <si>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</si>
  <si>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</si>
  <si>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</si>
  <si>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</si>
  <si>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</si>
  <si>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</si>
  <si>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</si>
  <si>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</si>
  <si>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</si>
  <si>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</si>
  <si>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</si>
  <si>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</si>
  <si>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</si>
  <si>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</si>
  <si>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</si>
  <si>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</si>
  <si>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</si>
  <si>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</si>
  <si>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</si>
  <si>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</si>
  <si>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</si>
  <si>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</si>
  <si>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</si>
  <si>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</si>
  <si>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</si>
  <si>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</si>
  <si>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</si>
  <si>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</si>
  <si>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</si>
  <si>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</si>
  <si>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</si>
  <si>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</si>
  <si>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</si>
  <si>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</si>
  <si>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</si>
  <si>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</si>
  <si>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</si>
  <si>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</si>
  <si>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</si>
  <si>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</si>
  <si>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</si>
  <si>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</si>
  <si>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</si>
  <si>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</si>
  <si>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</si>
  <si>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</si>
  <si>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</si>
  <si>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</si>
  <si>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</si>
  <si>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</si>
  <si>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</si>
  <si>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</si>
  <si>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</si>
  <si>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</si>
  <si>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</si>
  <si>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</si>
  <si>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</si>
  <si>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</si>
  <si>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</si>
  <si>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</si>
  <si>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</si>
  <si>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</si>
  <si>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</si>
  <si>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</si>
  <si>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</si>
  <si>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</si>
  <si>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</si>
  <si>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</si>
  <si>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</si>
  <si>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</si>
  <si>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</si>
  <si>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</si>
  <si>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</si>
  <si>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</si>
  <si>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</si>
  <si>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</si>
  <si>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</si>
  <si>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</si>
  <si>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</si>
  <si>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</si>
  <si>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</si>
  <si>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</si>
  <si>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</si>
  <si>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</si>
  <si>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</si>
  <si>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</si>
  <si>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</si>
  <si>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</si>
  <si>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</si>
  <si>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</si>
  <si>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</si>
  <si>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</si>
  <si>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</si>
  <si>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</si>
  <si>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</si>
  <si>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</si>
  <si>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</si>
  <si>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</si>
  <si>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</si>
  <si>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</si>
  <si>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</si>
  <si>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</si>
  <si>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</si>
  <si>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</si>
  <si>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</si>
  <si>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</si>
  <si>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</si>
  <si>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</si>
  <si>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</si>
  <si>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</si>
  <si>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</si>
  <si>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</si>
  <si>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</si>
  <si>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</si>
  <si>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</si>
  <si>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</si>
  <si>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</si>
  <si>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</si>
  <si>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</si>
  <si>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</si>
  <si>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</si>
  <si>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</si>
  <si>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</si>
  <si>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</si>
  <si>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</si>
  <si>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</si>
  <si>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</si>
  <si>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</si>
  <si>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</si>
  <si>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</si>
  <si>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</si>
  <si>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</si>
  <si>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</si>
  <si>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</si>
  <si>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</si>
  <si>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</si>
  <si>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</si>
  <si>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</si>
  <si>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</si>
  <si>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</si>
  <si>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</si>
  <si>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</si>
  <si>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</si>
  <si>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</si>
  <si>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</si>
  <si>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</si>
  <si>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</si>
  <si>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</si>
  <si>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</si>
  <si>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</si>
  <si>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</si>
  <si>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</si>
  <si>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</si>
  <si>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</si>
  <si>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</si>
  <si>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</si>
  <si>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</si>
  <si>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</si>
  <si>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</si>
  <si>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</si>
  <si>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</si>
  <si>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</si>
  <si>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</si>
  <si>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</si>
  <si>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</si>
  <si>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</si>
  <si>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</si>
  <si>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</si>
  <si>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</si>
  <si>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</si>
  <si>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</si>
  <si>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</si>
  <si>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</si>
  <si>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</si>
  <si>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</si>
  <si>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</si>
  <si>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</si>
  <si>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</si>
  <si>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</si>
  <si>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</si>
  <si>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</si>
  <si>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</si>
  <si>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</si>
  <si>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</si>
  <si>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</si>
  <si>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</si>
  <si>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</si>
  <si>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</si>
  <si>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</si>
  <si>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</si>
  <si>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</si>
  <si>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</si>
  <si>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</si>
  <si>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</si>
  <si>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</si>
  <si>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</si>
  <si>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</si>
  <si>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</si>
  <si>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</si>
  <si>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</si>
  <si>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</si>
  <si>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</si>
  <si>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</si>
  <si>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</si>
  <si>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</si>
  <si>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</si>
  <si>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</si>
  <si>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</si>
  <si>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</si>
  <si>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</si>
  <si>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</si>
  <si>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</si>
  <si>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</si>
  <si>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</si>
  <si>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</si>
  <si>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</si>
  <si>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</si>
  <si>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</si>
  <si>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</si>
  <si>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</si>
  <si>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</si>
  <si>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</si>
  <si>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</si>
  <si>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</si>
  <si>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</si>
  <si>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</si>
  <si>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</si>
  <si>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</si>
  <si>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</si>
  <si>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</si>
  <si>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</si>
  <si>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</si>
  <si>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</si>
  <si>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</si>
  <si>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</si>
  <si>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</si>
  <si>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</si>
  <si>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</si>
  <si>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</si>
  <si>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</si>
  <si>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</si>
  <si>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</si>
  <si>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</si>
  <si>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</si>
  <si>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</si>
  <si>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</si>
  <si>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</si>
  <si>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</si>
  <si>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</si>
  <si>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</si>
  <si>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</si>
  <si>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</si>
  <si>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</si>
  <si>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</si>
  <si>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</si>
  <si>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</si>
  <si>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</si>
  <si>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</si>
  <si>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</si>
  <si>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</si>
  <si>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</si>
  <si>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</si>
  <si>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</si>
  <si>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</si>
  <si>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</si>
  <si>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</si>
  <si>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</si>
  <si>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</si>
  <si>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</si>
  <si>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</si>
  <si>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</si>
  <si>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</si>
  <si>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</si>
  <si>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</si>
  <si>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</si>
  <si>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</si>
  <si>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</si>
  <si>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</si>
  <si>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</si>
  <si>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</si>
  <si>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</si>
  <si>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</si>
  <si>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</si>
  <si>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</si>
  <si>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</si>
  <si>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</si>
  <si>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</si>
  <si>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</si>
  <si>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</si>
  <si>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</si>
  <si>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</si>
  <si>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</si>
  <si>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</si>
  <si>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</si>
  <si>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</si>
  <si>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</si>
  <si>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</si>
  <si>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</si>
  <si>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</si>
  <si>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</si>
  <si>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</si>
  <si>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</si>
  <si>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</si>
  <si>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</si>
  <si>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</si>
  <si>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</si>
  <si>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</si>
  <si>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</si>
  <si>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</si>
  <si>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</si>
  <si>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</si>
  <si>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</si>
  <si>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</si>
  <si>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</si>
  <si>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</si>
  <si>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</si>
  <si>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</si>
  <si>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</si>
  <si>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</si>
  <si>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</si>
  <si>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</si>
  <si>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</si>
  <si>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</si>
  <si>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</si>
  <si>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</si>
  <si>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</si>
  <si>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</si>
  <si>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</si>
  <si>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</si>
  <si>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</si>
  <si>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</si>
  <si>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</si>
  <si>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</si>
  <si>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</si>
  <si>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</si>
  <si>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</si>
  <si>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</si>
  <si>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</si>
  <si>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</si>
  <si>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</si>
  <si>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</si>
  <si>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</si>
  <si>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</si>
  <si>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</si>
  <si>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</si>
  <si>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</si>
  <si>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</si>
  <si>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</si>
  <si>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</si>
  <si>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</si>
  <si>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</si>
  <si>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</si>
  <si>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</si>
  <si>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</si>
  <si>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</si>
  <si>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</si>
  <si>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</si>
  <si>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</si>
  <si>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</si>
  <si>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</si>
  <si>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</si>
  <si>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</si>
  <si>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</si>
  <si>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</si>
  <si>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</si>
  <si>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</si>
  <si>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</si>
  <si>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</si>
  <si>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</si>
  <si>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</si>
  <si>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</si>
  <si>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</si>
  <si>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</si>
  <si>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</si>
  <si>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</si>
  <si>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</si>
  <si>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</si>
  <si>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</si>
  <si>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</si>
  <si>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</si>
  <si>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</si>
  <si>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</si>
  <si>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</si>
  <si>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</si>
  <si>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</si>
  <si>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</si>
  <si>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</si>
  <si>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</si>
  <si>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</si>
  <si>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</si>
  <si>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</si>
  <si>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</si>
  <si>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</si>
  <si>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</si>
  <si>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</si>
  <si>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</si>
  <si>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</si>
  <si>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</si>
  <si>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</si>
  <si>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</si>
  <si>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</si>
  <si>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</si>
  <si>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</si>
  <si>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</si>
  <si>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</si>
  <si>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</si>
  <si>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</si>
  <si>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</si>
  <si>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</si>
  <si>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</si>
  <si>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</si>
  <si>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</si>
  <si>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</si>
  <si>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</si>
  <si>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</si>
  <si>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</si>
  <si>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</si>
  <si>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</si>
  <si>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</si>
  <si>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</si>
  <si>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</si>
  <si>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</si>
  <si>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</si>
  <si>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</si>
  <si>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</si>
  <si>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</si>
  <si>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</si>
  <si>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</si>
  <si>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</si>
  <si>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</si>
  <si>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</si>
  <si>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</si>
  <si>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</si>
  <si>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</si>
  <si>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</si>
  <si>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</si>
  <si>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</si>
  <si>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</si>
  <si>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</si>
  <si>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</si>
  <si>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</si>
  <si>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</si>
  <si>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</si>
  <si>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</si>
  <si>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</si>
  <si>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</si>
  <si>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</si>
  <si>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</si>
  <si>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</si>
  <si>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</si>
  <si>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</si>
  <si>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</si>
  <si>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</si>
  <si>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</si>
  <si>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</si>
  <si>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</si>
  <si>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</si>
  <si>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</si>
  <si>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</si>
  <si>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</si>
  <si>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</si>
  <si>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</si>
  <si>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</si>
  <si>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</si>
  <si>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</si>
  <si>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</si>
  <si>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</si>
  <si>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</si>
  <si>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</si>
  <si>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</si>
  <si>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</si>
  <si>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</si>
  <si>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</si>
  <si>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</si>
  <si>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</si>
  <si>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</si>
  <si>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</si>
  <si>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</si>
  <si>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</si>
  <si>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</si>
  <si>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</si>
  <si>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</si>
  <si>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</si>
  <si>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</si>
  <si>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</si>
  <si>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</si>
  <si>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</si>
  <si>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</si>
  <si>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</si>
  <si>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</si>
  <si>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</si>
  <si>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</si>
  <si>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</si>
  <si>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</si>
  <si>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</si>
  <si>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</si>
  <si>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</si>
  <si>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</si>
  <si>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</si>
  <si>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</si>
  <si>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</si>
  <si>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</si>
  <si>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</si>
  <si>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</si>
  <si>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</si>
  <si>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</si>
  <si>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</si>
  <si>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</si>
  <si>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</si>
  <si>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</si>
  <si>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</si>
  <si>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</si>
  <si>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</si>
  <si>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</si>
  <si>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</si>
  <si>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</si>
  <si>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</si>
  <si>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</si>
  <si>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</si>
  <si>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</si>
  <si>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</si>
  <si>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</si>
  <si>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</si>
  <si>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</si>
  <si>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</si>
  <si>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</si>
  <si>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</si>
  <si>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</si>
  <si>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</si>
  <si>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</si>
  <si>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</si>
  <si>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</si>
  <si>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</si>
  <si>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</si>
  <si>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</si>
  <si>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</si>
  <si>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</si>
  <si>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</si>
  <si>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</si>
  <si>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</si>
  <si>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</si>
  <si>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</si>
  <si>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</si>
  <si>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</si>
  <si>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</si>
  <si>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</si>
  <si>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</si>
  <si>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</si>
  <si>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</si>
  <si>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</si>
  <si>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</si>
  <si>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</si>
  <si>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</si>
  <si>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</si>
  <si>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</si>
  <si>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</si>
  <si>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</si>
  <si>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</si>
  <si>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</si>
  <si>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</si>
  <si>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</si>
  <si>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</si>
  <si>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</si>
  <si>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</si>
  <si>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</si>
  <si>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</si>
  <si>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</si>
  <si>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</si>
  <si>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</si>
  <si>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</si>
  <si>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</si>
  <si>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</si>
  <si>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</si>
  <si>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</si>
  <si>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</si>
  <si>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</si>
  <si>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</si>
  <si>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</si>
  <si>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</si>
  <si>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</si>
  <si>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</si>
  <si>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</si>
  <si>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</si>
  <si>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</si>
  <si>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</si>
  <si>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</si>
  <si>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</si>
  <si>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</si>
  <si>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</si>
  <si>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</si>
  <si>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</si>
  <si>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</si>
  <si>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</si>
  <si>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</si>
  <si>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</si>
  <si>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</si>
  <si>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</si>
  <si>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</si>
  <si>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</si>
  <si>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</si>
  <si>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</si>
  <si>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</si>
  <si>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</si>
  <si>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</si>
  <si>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</si>
  <si>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</si>
  <si>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</si>
  <si>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</si>
  <si>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</si>
  <si>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</si>
  <si>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</si>
  <si>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</si>
  <si>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</si>
  <si>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</si>
  <si>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</si>
  <si>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</si>
  <si>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</si>
  <si>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</si>
  <si>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</si>
  <si>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</si>
  <si>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</si>
  <si>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</si>
  <si>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</si>
  <si>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</si>
  <si>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</si>
  <si>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</si>
  <si>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</si>
  <si>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</si>
  <si>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</si>
  <si>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</si>
  <si>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</si>
  <si>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</si>
  <si>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</si>
  <si>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</si>
  <si>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</si>
  <si>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</si>
  <si>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</si>
  <si>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</si>
  <si>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</si>
  <si>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</si>
  <si>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</si>
  <si>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</si>
  <si>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</si>
  <si>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</si>
  <si>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</si>
  <si>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</si>
  <si>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</si>
  <si>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</si>
  <si>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</si>
  <si>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</si>
  <si>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</si>
  <si>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</si>
  <si>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</si>
  <si>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</si>
  <si>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</si>
  <si>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</si>
  <si>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</si>
  <si>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</si>
  <si>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</si>
  <si>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</si>
  <si>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</si>
  <si>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</si>
  <si>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</si>
  <si>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</si>
  <si>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</si>
  <si>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</si>
  <si>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</si>
  <si>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</si>
  <si>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</si>
  <si>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</si>
  <si>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</si>
  <si>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</si>
  <si>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</si>
  <si>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</si>
  <si>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</si>
  <si>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</si>
  <si>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</si>
  <si>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</si>
  <si>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</si>
  <si>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</si>
  <si>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</si>
  <si>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</si>
  <si>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</si>
  <si>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</si>
  <si>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</si>
  <si>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</si>
  <si>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</si>
  <si>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</si>
  <si>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</si>
  <si>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</si>
  <si>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</si>
  <si>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</si>
  <si>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</si>
  <si>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</si>
  <si>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</si>
  <si>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</si>
  <si>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</si>
  <si>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</si>
  <si>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</si>
  <si>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</si>
  <si>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</si>
  <si>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</si>
  <si>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</si>
  <si>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</si>
  <si>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</si>
  <si>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</si>
  <si>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</si>
  <si>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</si>
  <si>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</si>
  <si>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</si>
  <si>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</si>
  <si>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</si>
  <si>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</si>
  <si>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</si>
  <si>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</si>
  <si>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</si>
  <si>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</si>
  <si>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</si>
  <si>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</si>
  <si>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</si>
  <si>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</si>
  <si>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</si>
  <si>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</si>
  <si>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</si>
  <si>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</si>
  <si>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</si>
  <si>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</si>
  <si>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</si>
  <si>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</si>
  <si>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</si>
  <si>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</si>
  <si>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</si>
  <si>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</si>
  <si>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</si>
  <si>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</si>
  <si>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</si>
  <si>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</si>
  <si>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</si>
  <si>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</si>
  <si>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</si>
  <si>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</si>
  <si>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</si>
  <si>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</si>
  <si>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</si>
  <si>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</si>
  <si>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</si>
  <si>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</si>
  <si>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</si>
  <si>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</si>
  <si>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</si>
  <si>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</si>
  <si>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</si>
  <si>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</si>
  <si>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</si>
  <si>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</si>
  <si>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</si>
  <si>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</si>
  <si>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</si>
  <si>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</si>
  <si>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</si>
  <si>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</si>
  <si>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</si>
  <si>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</si>
  <si>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</si>
  <si>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</si>
  <si>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</si>
  <si>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</si>
  <si>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</si>
  <si>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</si>
  <si>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</si>
  <si>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</si>
  <si>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</si>
  <si>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</si>
  <si>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</si>
  <si>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</si>
  <si>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</si>
  <si>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</si>
  <si>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</si>
  <si>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</si>
  <si>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</si>
  <si>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</si>
  <si>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</si>
  <si>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</si>
  <si>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</si>
  <si>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</si>
  <si>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</si>
  <si>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</si>
  <si>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</si>
  <si>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</si>
  <si>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</si>
  <si>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</si>
  <si>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</si>
  <si>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</si>
  <si>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</si>
  <si>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</si>
  <si>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</si>
  <si>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</si>
  <si>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</si>
  <si>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</si>
  <si>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</si>
  <si>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</si>
  <si>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</si>
  <si>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</si>
  <si>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</si>
  <si>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</si>
  <si>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</si>
  <si>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</si>
  <si>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</si>
  <si>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</si>
  <si>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</si>
  <si>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</si>
  <si>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</si>
  <si>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</si>
  <si>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</si>
  <si>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</si>
  <si>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</si>
  <si>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</si>
  <si>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</si>
  <si>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</si>
  <si>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</si>
  <si>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</si>
  <si>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</si>
  <si>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</si>
  <si>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</si>
  <si>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</si>
  <si>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</si>
  <si>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</si>
  <si>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</si>
  <si>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</si>
  <si>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</si>
  <si>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</si>
  <si>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</si>
  <si>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</si>
  <si>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</si>
  <si>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</si>
  <si>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</si>
  <si>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</si>
  <si>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</si>
  <si>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</si>
  <si>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</si>
  <si>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</si>
  <si>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</si>
  <si>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</si>
  <si>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</si>
  <si>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</si>
  <si>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</si>
  <si>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</si>
  <si>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</si>
  <si>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</si>
  <si>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</si>
  <si>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</si>
  <si>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</si>
  <si>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</si>
  <si>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</si>
  <si>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</si>
  <si>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</si>
  <si>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</si>
  <si>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</si>
  <si>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</si>
  <si>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</si>
  <si>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</si>
  <si>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</si>
  <si>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</si>
  <si>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</si>
  <si>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</si>
  <si>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</si>
  <si>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</si>
  <si>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</si>
  <si>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</si>
  <si>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</si>
  <si>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</si>
  <si>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</si>
  <si>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</si>
  <si>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</si>
  <si>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</si>
  <si>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</si>
  <si>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</si>
  <si>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</si>
  <si>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</si>
  <si>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</si>
  <si>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</si>
  <si>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</si>
  <si>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</si>
  <si>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</si>
  <si>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</si>
  <si>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</si>
  <si>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</si>
  <si>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</si>
  <si>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</si>
  <si>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</si>
  <si>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</si>
  <si>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</si>
  <si>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</si>
  <si>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</si>
  <si>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</si>
  <si>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</si>
  <si>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</si>
  <si>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</si>
  <si>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</si>
  <si>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</si>
  <si>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</si>
  <si>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</si>
  <si>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</si>
  <si>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</si>
  <si>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</si>
  <si>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</si>
  <si>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</si>
  <si>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</si>
  <si>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</si>
  <si>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</si>
  <si>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</si>
  <si>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</si>
  <si>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</si>
  <si>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</si>
  <si>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</si>
  <si>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</si>
  <si>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</si>
  <si>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</si>
  <si>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</si>
  <si>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</si>
  <si>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</si>
  <si>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</si>
  <si>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</si>
  <si>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</si>
  <si>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</si>
  <si>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</si>
  <si>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</si>
  <si>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</si>
  <si>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</si>
  <si>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</si>
  <si>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</si>
  <si>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</si>
  <si>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</si>
  <si>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</si>
  <si>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</si>
  <si>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</si>
  <si>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</si>
  <si>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</si>
  <si>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</si>
  <si>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</si>
  <si>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</si>
  <si>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</si>
  <si>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</si>
  <si>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</si>
  <si>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</si>
  <si>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</si>
  <si>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</si>
  <si>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</si>
  <si>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</si>
  <si>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</si>
  <si>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</si>
  <si>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</si>
  <si>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</si>
  <si>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</si>
  <si>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</si>
  <si>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</si>
  <si>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</si>
  <si>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</si>
  <si>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</si>
  <si>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</si>
  <si>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</si>
  <si>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</si>
  <si>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</si>
  <si>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</si>
  <si>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</si>
  <si>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</si>
  <si>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</si>
  <si>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</si>
  <si>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</si>
  <si>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</si>
  <si>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</si>
  <si>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</si>
  <si>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</si>
  <si>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</si>
  <si>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</si>
  <si>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</si>
  <si>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</si>
  <si>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</si>
  <si>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</si>
  <si>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</si>
  <si>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</si>
  <si>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</si>
  <si>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</si>
  <si>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</si>
  <si>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</si>
  <si>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</si>
  <si>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</si>
  <si>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</si>
  <si>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</si>
  <si>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</si>
  <si>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</si>
  <si>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</si>
  <si>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</si>
  <si>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</si>
  <si>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</si>
  <si>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</si>
  <si>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</si>
  <si>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</si>
  <si>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</si>
  <si>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</si>
  <si>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</si>
  <si>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</si>
  <si>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</si>
  <si>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</si>
  <si>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</si>
  <si>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</si>
  <si>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</si>
  <si>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</si>
  <si>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</si>
  <si>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</si>
  <si>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</si>
  <si>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</si>
  <si>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</si>
  <si>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</si>
  <si>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</si>
  <si>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</si>
  <si>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</si>
  <si>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</si>
  <si>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</si>
  <si>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</si>
  <si>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</si>
  <si>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</si>
  <si>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</si>
  <si>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</si>
  <si>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</si>
  <si>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</si>
  <si>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</si>
  <si>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</si>
  <si>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</si>
  <si>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</si>
  <si>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</si>
  <si>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</si>
  <si>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</si>
  <si>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</si>
  <si>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</si>
  <si>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</si>
  <si>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</si>
  <si>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</si>
  <si>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</si>
  <si>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</si>
  <si>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</si>
  <si>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</si>
  <si>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</si>
  <si>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</si>
  <si>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</si>
  <si>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</si>
  <si>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</si>
  <si>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</si>
  <si>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</si>
  <si>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</si>
  <si>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</si>
  <si>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</si>
  <si>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</si>
  <si>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</si>
  <si>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</si>
  <si>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</si>
  <si>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</si>
  <si>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</si>
  <si>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</si>
  <si>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</si>
  <si>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</si>
  <si>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</si>
  <si>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</si>
  <si>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</si>
  <si>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</si>
  <si>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</si>
  <si>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</si>
  <si>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</si>
  <si>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</si>
  <si>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</si>
  <si>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</si>
  <si>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</si>
  <si>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</si>
  <si>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</si>
  <si>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</si>
  <si>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</si>
  <si>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</si>
  <si>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</si>
  <si>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</si>
  <si>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</si>
  <si>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</si>
  <si>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</si>
  <si>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</si>
  <si>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</si>
  <si>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</si>
  <si>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</si>
  <si>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</si>
  <si>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</si>
  <si>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</si>
  <si>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</si>
  <si>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</si>
  <si>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</si>
  <si>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</si>
  <si>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</si>
  <si>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</si>
  <si>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</si>
  <si>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</si>
  <si>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</si>
  <si>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</si>
  <si>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</si>
  <si>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</si>
  <si>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</si>
  <si>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</si>
  <si>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</si>
  <si>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</si>
  <si>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</si>
  <si>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</si>
  <si>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</si>
  <si>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</si>
  <si>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</si>
  <si>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</si>
  <si>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</si>
  <si>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</si>
  <si>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</si>
  <si>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</si>
  <si>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</si>
  <si>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</si>
  <si>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</si>
  <si>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</si>
  <si>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</si>
  <si>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</si>
  <si>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</si>
  <si>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</si>
  <si>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</si>
  <si>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</si>
  <si>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</si>
  <si>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</si>
  <si>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</si>
  <si>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</si>
  <si>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</si>
  <si>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</si>
  <si>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</si>
  <si>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</si>
  <si>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</si>
  <si>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</si>
  <si>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</si>
  <si>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</si>
  <si>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</si>
  <si>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</si>
  <si>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</si>
  <si>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</si>
  <si>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</si>
  <si>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</si>
  <si>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</si>
  <si>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</si>
  <si>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</si>
  <si>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</si>
  <si>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</si>
  <si>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</si>
  <si>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</si>
  <si>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</si>
  <si>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</si>
  <si>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</si>
  <si>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</si>
  <si>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</si>
  <si>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</si>
  <si>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</si>
  <si>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</si>
  <si>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</si>
  <si>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</si>
  <si>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</si>
  <si>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</si>
  <si>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</si>
  <si>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</si>
  <si>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</si>
  <si>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</si>
  <si>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</si>
  <si>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</si>
  <si>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</si>
  <si>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</si>
  <si>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</si>
  <si>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</si>
  <si>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</si>
  <si>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</si>
  <si>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</si>
  <si>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</si>
  <si>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</si>
  <si>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</si>
  <si>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</si>
  <si>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</si>
  <si>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</si>
  <si>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</si>
  <si>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</si>
  <si>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</si>
  <si>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</si>
  <si>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</si>
  <si>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</si>
  <si>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</si>
  <si>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</si>
  <si>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</si>
  <si>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</si>
  <si>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</si>
  <si>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</si>
  <si>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</si>
  <si>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</si>
  <si>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</si>
  <si>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</si>
  <si>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</si>
  <si>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</si>
  <si>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</si>
  <si>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</si>
  <si>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</si>
  <si>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</si>
  <si>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</si>
  <si>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</si>
  <si>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</si>
  <si>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</si>
  <si>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</si>
  <si>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</si>
  <si>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</si>
  <si>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</si>
  <si>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</si>
  <si>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</si>
  <si>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</si>
  <si>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</si>
  <si>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</si>
  <si>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</si>
  <si>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</si>
  <si>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</si>
  <si>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</si>
  <si>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</si>
  <si>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</si>
  <si>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</si>
  <si>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</si>
  <si>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</si>
  <si>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</si>
  <si>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</si>
  <si>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</si>
  <si>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</si>
  <si>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</si>
  <si>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</si>
  <si>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</si>
  <si>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</si>
  <si>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</si>
  <si>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</si>
  <si>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</si>
  <si>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</si>
  <si>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</si>
  <si>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</si>
  <si>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</si>
  <si>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</si>
  <si>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</si>
  <si>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</si>
  <si>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</si>
  <si>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</si>
  <si>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</si>
  <si>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</si>
  <si>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</si>
  <si>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</si>
  <si>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</si>
  <si>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</si>
  <si>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</si>
  <si>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</si>
  <si>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</si>
  <si>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</si>
  <si>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</si>
  <si>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</si>
  <si>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</si>
  <si>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</si>
  <si>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</si>
  <si>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</si>
  <si>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</si>
  <si>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</si>
  <si>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</si>
  <si>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</si>
  <si>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</si>
  <si>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</si>
  <si>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</si>
  <si>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</si>
  <si>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</si>
  <si>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</si>
  <si>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</si>
  <si>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</si>
  <si>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</si>
  <si>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</si>
  <si>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</si>
  <si>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</si>
  <si>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</si>
  <si>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</si>
  <si>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</si>
  <si>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</si>
  <si>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</si>
  <si>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</si>
  <si>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</si>
  <si>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</si>
  <si>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</si>
  <si>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</si>
  <si>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</si>
  <si>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</si>
  <si>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</si>
  <si>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</si>
  <si>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</si>
  <si>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</si>
  <si>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</si>
  <si>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</si>
  <si>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</si>
  <si>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</si>
  <si>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</si>
  <si>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</si>
  <si>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</si>
  <si>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</si>
  <si>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</si>
  <si>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</si>
  <si>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</si>
  <si>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</si>
  <si>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</si>
  <si>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</si>
  <si>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</si>
  <si>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</si>
  <si>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</si>
  <si>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</si>
  <si>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</si>
  <si>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</si>
  <si>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</si>
  <si>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</si>
  <si>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</si>
  <si>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</si>
  <si>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</si>
  <si>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</si>
  <si>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</si>
  <si>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</si>
  <si>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</si>
  <si>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</si>
  <si>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</si>
  <si>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</si>
  <si>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</si>
  <si>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</si>
  <si>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</si>
  <si>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</si>
  <si>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</si>
  <si>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</si>
  <si>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</si>
  <si>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</si>
  <si>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</si>
  <si>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</si>
  <si>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</si>
  <si>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</si>
  <si>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</si>
  <si>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</si>
  <si>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</si>
  <si>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</si>
  <si>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</si>
  <si>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</si>
  <si>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</si>
  <si>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</si>
  <si>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</si>
  <si>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</si>
  <si>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</si>
  <si>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</si>
  <si>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</si>
  <si>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</si>
  <si>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</si>
  <si>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</si>
  <si>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</si>
  <si>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</si>
  <si>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</si>
  <si>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</si>
  <si>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</si>
  <si>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</si>
  <si>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</si>
  <si>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</si>
  <si>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</si>
  <si>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</si>
  <si>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</si>
  <si>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</si>
  <si>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</si>
  <si>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</si>
  <si>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</si>
  <si>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</si>
  <si>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</si>
  <si>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</si>
  <si>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</si>
  <si>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</si>
  <si>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</si>
  <si>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</si>
  <si>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</si>
  <si>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</si>
  <si>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</si>
  <si>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</si>
  <si>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</si>
  <si>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</si>
  <si>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</si>
  <si>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</si>
  <si>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</si>
  <si>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</si>
  <si>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</si>
  <si>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</si>
  <si>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</si>
  <si>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</si>
  <si>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</si>
  <si>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</si>
  <si>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</si>
  <si>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</si>
  <si>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</si>
  <si>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</si>
  <si>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</si>
  <si>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</si>
  <si>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</si>
  <si>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</si>
  <si>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</si>
  <si>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</si>
  <si>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</si>
  <si>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</si>
  <si>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</si>
  <si>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</si>
  <si>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</si>
  <si>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</si>
  <si>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</si>
  <si>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</si>
  <si>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</si>
  <si>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</si>
  <si>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</si>
  <si>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</si>
  <si>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</si>
  <si>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</si>
  <si>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</si>
  <si>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</si>
  <si>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</si>
  <si>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</si>
  <si>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</si>
  <si>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</si>
  <si>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</si>
  <si>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</si>
  <si>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</si>
  <si>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</si>
  <si>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</si>
  <si>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</si>
  <si>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</si>
  <si>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</si>
  <si>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</si>
  <si>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</si>
  <si>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</si>
  <si>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</si>
  <si>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</si>
  <si>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</si>
  <si>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</si>
  <si>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</si>
  <si>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</si>
  <si>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</si>
  <si>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</si>
  <si>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</si>
  <si>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</si>
  <si>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</si>
  <si>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</si>
  <si>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</si>
  <si>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</si>
  <si>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</si>
  <si>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</si>
  <si>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</si>
  <si>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</si>
  <si>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</si>
  <si>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</si>
  <si>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</si>
  <si>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</si>
  <si>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</si>
  <si>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</si>
  <si>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</si>
  <si>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</si>
  <si>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</si>
  <si>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</si>
  <si>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</si>
  <si>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</si>
  <si>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</si>
  <si>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</si>
  <si>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</si>
  <si>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</si>
  <si>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</si>
  <si>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</si>
  <si>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</si>
  <si>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</si>
  <si>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</si>
  <si>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</si>
  <si>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</si>
  <si>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</si>
  <si>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</si>
  <si>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</si>
  <si>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</si>
  <si>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</si>
  <si>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</si>
  <si>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</si>
  <si>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</si>
  <si>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</si>
  <si>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</si>
  <si>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</si>
  <si>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</si>
  <si>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</si>
  <si>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</si>
  <si>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</si>
  <si>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</si>
  <si>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</si>
  <si>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</si>
  <si>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</si>
  <si>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</si>
  <si>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</si>
  <si>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</si>
  <si>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</si>
  <si>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</si>
  <si>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</si>
  <si>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</si>
  <si>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</si>
  <si>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</si>
  <si>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</si>
  <si>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</si>
  <si>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</si>
  <si>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</si>
  <si>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</si>
  <si>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</si>
  <si>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</si>
  <si>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</si>
  <si>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</si>
  <si>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</si>
  <si>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</si>
  <si>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</si>
  <si>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</si>
  <si>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</si>
  <si>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</si>
  <si>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</si>
  <si>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</si>
  <si>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</si>
  <si>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</si>
  <si>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</si>
  <si>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</si>
  <si>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</si>
  <si>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</si>
  <si>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</si>
  <si>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</si>
  <si>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</si>
  <si>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</si>
  <si>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</si>
  <si>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</si>
  <si>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</si>
  <si>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</si>
  <si>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</si>
  <si>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</si>
  <si>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</si>
  <si>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</si>
  <si>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</si>
  <si>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</si>
  <si>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</si>
  <si>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</si>
  <si>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</si>
  <si>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</si>
  <si>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</si>
  <si>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</si>
  <si>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</si>
  <si>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</si>
  <si>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</si>
  <si>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</si>
  <si>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</si>
  <si>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</si>
  <si>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</si>
  <si>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</si>
  <si>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</si>
  <si>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</si>
  <si>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</si>
  <si>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</si>
  <si>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</si>
  <si>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</si>
  <si>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</si>
  <si>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</si>
  <si>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</si>
  <si>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</si>
  <si>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</si>
  <si>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</si>
  <si>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</si>
  <si>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</si>
  <si>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</si>
  <si>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</si>
  <si>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</si>
  <si>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</si>
  <si>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</si>
  <si>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</si>
  <si>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</si>
  <si>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</si>
  <si>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</si>
  <si>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</si>
  <si>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</si>
  <si>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</si>
  <si>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</si>
  <si>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</si>
  <si>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</si>
  <si>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</si>
  <si>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</si>
  <si>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</si>
  <si>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</si>
  <si>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</si>
  <si>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</si>
  <si>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</si>
  <si>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</si>
  <si>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</si>
  <si>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</si>
  <si>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</si>
  <si>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</si>
  <si>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</si>
  <si>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</si>
  <si>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</si>
  <si>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</si>
  <si>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</si>
  <si>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</si>
  <si>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</si>
  <si>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</si>
  <si>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</si>
  <si>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</si>
  <si>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</si>
  <si>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</si>
  <si>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</si>
  <si>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</si>
  <si>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</si>
  <si>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</si>
  <si>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</si>
  <si>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</si>
  <si>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</si>
  <si>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</si>
  <si>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</si>
  <si>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</si>
  <si>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</si>
  <si>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</si>
  <si>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</si>
  <si>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</si>
  <si>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</si>
  <si>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</si>
  <si>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</si>
  <si>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</si>
  <si>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</si>
  <si>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</si>
  <si>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</si>
  <si>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</si>
  <si>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</si>
  <si>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</si>
  <si>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</si>
  <si>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</si>
  <si>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</si>
  <si>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</si>
  <si>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</si>
  <si>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</si>
  <si>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</si>
  <si>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</si>
  <si>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</si>
  <si>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</si>
  <si>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</si>
  <si>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</si>
  <si>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</si>
  <si>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</si>
  <si>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</si>
  <si>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</si>
  <si>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</si>
  <si>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</si>
  <si>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</si>
  <si>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</si>
  <si>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</si>
  <si>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</si>
  <si>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</si>
  <si>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</si>
  <si>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</si>
  <si>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</si>
  <si>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</si>
  <si>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</si>
  <si>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</si>
  <si>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</si>
  <si>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</si>
  <si>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</si>
  <si>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</si>
  <si>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</si>
  <si>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</si>
  <si>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</si>
  <si>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</si>
  <si>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</si>
  <si>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</si>
  <si>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</si>
  <si>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</si>
  <si>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</si>
  <si>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</si>
  <si>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</si>
  <si>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</si>
  <si>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</si>
  <si>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</si>
  <si>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</si>
  <si>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</si>
  <si>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</si>
  <si>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</si>
  <si>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</si>
  <si>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</si>
  <si>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</si>
  <si>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</si>
  <si>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</si>
  <si>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</si>
  <si>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</si>
  <si>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</si>
  <si>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</si>
  <si>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</si>
  <si>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</si>
  <si>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</si>
  <si>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</si>
  <si>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</si>
  <si>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</si>
  <si>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</si>
  <si>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</si>
  <si>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</si>
  <si>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</si>
  <si>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</si>
  <si>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</si>
  <si>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</si>
  <si>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</si>
  <si>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</si>
  <si>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</si>
  <si>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</si>
  <si>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</si>
  <si>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</si>
  <si>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</si>
  <si>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</si>
  <si>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</si>
  <si>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</si>
  <si>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</si>
  <si>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</si>
  <si>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</si>
  <si>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</si>
  <si>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</si>
  <si>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</si>
  <si>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</si>
  <si>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</si>
  <si>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</si>
  <si>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</si>
  <si>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</si>
  <si>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</si>
  <si>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</si>
  <si>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</si>
  <si>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</si>
  <si>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</si>
  <si>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</si>
  <si>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</si>
  <si>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</si>
  <si>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</si>
  <si>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</si>
  <si>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</si>
  <si>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</si>
  <si>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</si>
  <si>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</si>
  <si>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</si>
  <si>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</si>
  <si>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</si>
  <si>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</si>
  <si>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</si>
  <si>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</si>
  <si>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</si>
  <si>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</si>
  <si>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</si>
  <si>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</si>
  <si>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</si>
  <si>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</si>
  <si>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</si>
  <si>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</si>
  <si>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</si>
  <si>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</si>
  <si>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</si>
  <si>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</si>
  <si>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</si>
  <si>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</si>
  <si>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</si>
  <si>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</si>
  <si>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</si>
  <si>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</si>
  <si>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</si>
  <si>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</si>
  <si>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</si>
  <si>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</si>
  <si>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</si>
  <si>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</si>
  <si>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</si>
  <si>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</si>
  <si>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</si>
  <si>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</si>
  <si>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</si>
  <si>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</si>
  <si>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</si>
  <si>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</si>
  <si>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</si>
  <si>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</si>
  <si>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</si>
  <si>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</si>
  <si>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</si>
  <si>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</si>
  <si>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</si>
  <si>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</si>
  <si>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</si>
  <si>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</si>
  <si>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</si>
  <si>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</si>
  <si>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</si>
  <si>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</si>
  <si>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</si>
  <si>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</si>
  <si>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</si>
  <si>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</si>
  <si>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</si>
  <si>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</si>
  <si>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</si>
  <si>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</si>
  <si>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</si>
  <si>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</si>
  <si>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</si>
  <si>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</si>
  <si>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</si>
  <si>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</si>
  <si>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</si>
  <si>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</si>
  <si>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</si>
  <si>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</si>
  <si>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</si>
  <si>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</si>
  <si>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</si>
  <si>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</si>
  <si>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</si>
  <si>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</si>
  <si>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</si>
  <si>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</si>
  <si>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</si>
  <si>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</si>
  <si>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</si>
  <si>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</si>
  <si>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</si>
  <si>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</si>
  <si>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</si>
  <si>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</si>
  <si>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</si>
  <si>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</si>
  <si>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</si>
  <si>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</si>
  <si>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</si>
  <si>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</si>
  <si>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</si>
  <si>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</si>
  <si>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</si>
  <si>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</si>
  <si>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</si>
  <si>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</si>
  <si>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</si>
  <si>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</si>
  <si>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</si>
  <si>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</si>
  <si>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</si>
  <si>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</si>
  <si>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</si>
  <si>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</si>
  <si>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</si>
  <si>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</si>
  <si>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</si>
  <si>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</si>
  <si>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</si>
  <si>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</si>
  <si>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</si>
  <si>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</si>
  <si>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</si>
  <si>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</si>
  <si>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</si>
  <si>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</si>
  <si>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</si>
  <si>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</si>
  <si>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</si>
  <si>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</si>
  <si>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</si>
  <si>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</si>
  <si>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</si>
  <si>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</si>
  <si>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</si>
  <si>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</si>
  <si>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</si>
  <si>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</si>
  <si>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</si>
  <si>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</si>
  <si>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</si>
  <si>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</si>
  <si>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</si>
  <si>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</si>
  <si>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</si>
  <si>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</si>
  <si>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</si>
  <si>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</si>
  <si>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</si>
  <si>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</si>
  <si>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</si>
  <si>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</si>
  <si>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</si>
  <si>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</si>
  <si>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</si>
  <si>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</si>
  <si>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</si>
  <si>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</si>
  <si>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</si>
  <si>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</si>
  <si>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</si>
  <si>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</si>
  <si>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</si>
  <si>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</si>
  <si>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</si>
  <si>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</si>
  <si>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</si>
  <si>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</si>
  <si>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</si>
  <si>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</si>
  <si>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</si>
  <si>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</si>
  <si>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</si>
  <si>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</si>
  <si>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</si>
  <si>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</si>
  <si>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</si>
  <si>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</si>
  <si>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</si>
  <si>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</si>
  <si>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</si>
  <si>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</si>
  <si>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</si>
  <si>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</si>
  <si>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</si>
  <si>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</si>
  <si>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</si>
  <si>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</si>
  <si>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</si>
  <si>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</si>
  <si>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</si>
  <si>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</si>
  <si>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</si>
  <si>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</si>
  <si>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</si>
  <si>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</si>
  <si>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</si>
  <si>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</si>
  <si>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</si>
  <si>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</si>
  <si>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</si>
  <si>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</si>
  <si>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</si>
  <si>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</si>
  <si>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</si>
  <si>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</si>
  <si>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</si>
  <si>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</si>
  <si>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</si>
  <si>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</si>
  <si>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</si>
  <si>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</si>
  <si>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</si>
  <si>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</si>
  <si>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</si>
  <si>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</si>
  <si>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</si>
  <si>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</si>
  <si>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</si>
  <si>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</si>
  <si>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</si>
  <si>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</si>
  <si>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</si>
  <si>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</si>
  <si>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</si>
  <si>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</si>
  <si>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</si>
  <si>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</si>
  <si>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</si>
  <si>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</si>
  <si>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</si>
  <si>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</si>
  <si>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</si>
  <si>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</si>
  <si>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</si>
  <si>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</si>
  <si>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</si>
  <si>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</si>
  <si>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</si>
  <si>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</si>
  <si>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</si>
  <si>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</si>
  <si>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</si>
  <si>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</si>
  <si>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</si>
  <si>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</si>
  <si>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</si>
  <si>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</si>
  <si>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</si>
  <si>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</si>
  <si>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</si>
  <si>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</si>
  <si>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</si>
  <si>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</si>
  <si>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</si>
  <si>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</si>
  <si>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</si>
  <si>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</si>
  <si>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</si>
  <si>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</si>
  <si>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</si>
  <si>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</si>
  <si>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</si>
  <si>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</si>
  <si>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</si>
  <si>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</si>
  <si>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</si>
  <si>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</si>
  <si>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</si>
  <si>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</si>
  <si>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</si>
  <si>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</si>
  <si>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</si>
  <si>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</si>
  <si>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</si>
  <si>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</si>
  <si>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</si>
  <si>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</si>
  <si>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</si>
  <si>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</si>
  <si>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</si>
  <si>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</si>
  <si>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</si>
  <si>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</si>
  <si>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</si>
  <si>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</si>
  <si>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</si>
  <si>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</si>
  <si>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</si>
  <si>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</si>
  <si>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</si>
  <si>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</si>
  <si>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</si>
  <si>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</si>
  <si>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</si>
  <si>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</si>
  <si>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</si>
  <si>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</si>
  <si>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</si>
  <si>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</si>
  <si>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</si>
  <si>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</si>
  <si>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</si>
  <si>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</si>
  <si>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</si>
  <si>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</si>
  <si>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</si>
  <si>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</si>
  <si>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</si>
  <si>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</si>
  <si>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</si>
  <si>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</si>
  <si>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</si>
  <si>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</si>
  <si>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</si>
  <si>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</si>
  <si>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</si>
  <si>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</si>
  <si>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</si>
  <si>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</si>
  <si>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</si>
  <si>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</si>
  <si>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</si>
  <si>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</si>
  <si>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</si>
  <si>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</si>
  <si>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</si>
  <si>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</si>
  <si>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</si>
  <si>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</si>
  <si>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</si>
  <si>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</si>
  <si>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</si>
  <si>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</si>
  <si>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</si>
  <si>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</si>
  <si>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</si>
  <si>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</si>
  <si>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</si>
  <si>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</si>
  <si>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</si>
  <si>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</si>
  <si>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</si>
  <si>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</si>
  <si>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</si>
  <si>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</si>
  <si>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</si>
  <si>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</si>
  <si>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</si>
  <si>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</si>
  <si>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</si>
  <si>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</si>
  <si>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</si>
  <si>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</si>
  <si>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</si>
  <si>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</si>
  <si>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</si>
  <si>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</si>
  <si>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</si>
  <si>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</si>
  <si>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</si>
  <si>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</si>
  <si>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</si>
  <si>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</si>
  <si>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</si>
  <si>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</si>
  <si>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</si>
  <si>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</si>
  <si>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</si>
  <si>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</si>
  <si>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</si>
  <si>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</si>
  <si>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</si>
  <si>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</si>
  <si>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</si>
  <si>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</si>
  <si>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</si>
  <si>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</si>
  <si>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</si>
  <si>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</si>
  <si>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</si>
  <si>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</si>
  <si>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</si>
  <si>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</si>
  <si>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</si>
  <si>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</si>
  <si>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</si>
  <si>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</si>
  <si>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</si>
  <si>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</si>
  <si>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</si>
  <si>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</si>
  <si>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</si>
  <si>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</si>
  <si>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</si>
  <si>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</si>
  <si>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</si>
  <si>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</si>
  <si>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</si>
  <si>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</si>
  <si>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</si>
  <si>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</si>
  <si>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</si>
  <si>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</si>
  <si>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</si>
  <si>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</si>
  <si>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</si>
  <si>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</si>
  <si>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</si>
  <si>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</si>
  <si>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</si>
  <si>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</si>
  <si>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</si>
  <si>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</si>
  <si>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</si>
  <si>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</si>
  <si>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</si>
  <si>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</si>
  <si>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</si>
  <si>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</si>
  <si>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</si>
  <si>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</si>
  <si>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</si>
  <si>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</si>
  <si>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</si>
  <si>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</si>
  <si>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</si>
  <si>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</si>
  <si>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</si>
  <si>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</si>
  <si>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</si>
  <si>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</si>
  <si>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</si>
  <si>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</si>
  <si>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</si>
  <si>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</si>
  <si>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</si>
  <si>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</si>
  <si>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</si>
  <si>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</si>
  <si>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</si>
  <si>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</si>
  <si>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</si>
  <si>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</si>
  <si>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</si>
  <si>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</si>
  <si>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</si>
  <si>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</si>
  <si>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</si>
  <si>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</si>
  <si>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</si>
  <si>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</si>
  <si>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</si>
  <si>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</si>
  <si>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</si>
  <si>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</si>
  <si>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</si>
  <si>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</si>
  <si>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</si>
  <si>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</si>
  <si>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</si>
  <si>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</si>
  <si>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</si>
  <si>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</si>
  <si>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</si>
  <si>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</si>
  <si>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</si>
  <si>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</si>
  <si>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</si>
  <si>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</si>
  <si>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</si>
  <si>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</si>
  <si>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</si>
  <si>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</si>
  <si>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</si>
  <si>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</si>
  <si>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</si>
  <si>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</si>
  <si>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</si>
  <si>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</si>
  <si>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</si>
  <si>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</si>
  <si>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</si>
  <si>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</si>
  <si>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</si>
  <si>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</si>
  <si>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</si>
  <si>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</si>
  <si>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</si>
  <si>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</si>
  <si>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</si>
  <si>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</si>
  <si>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</si>
  <si>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</si>
  <si>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</si>
  <si>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</si>
  <si>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</si>
  <si>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</si>
  <si>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</si>
  <si>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</si>
  <si>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</si>
  <si>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</si>
  <si>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</si>
  <si>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</si>
  <si>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</si>
  <si>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</si>
  <si>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</si>
  <si>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</si>
  <si>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</si>
  <si>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</si>
  <si>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</si>
  <si>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</si>
  <si>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</si>
  <si>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</si>
  <si>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</si>
  <si>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</si>
  <si>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</si>
  <si>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</si>
  <si>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</si>
  <si>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</si>
  <si>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</si>
  <si>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</si>
  <si>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</si>
  <si>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</si>
  <si>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</si>
  <si>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</si>
  <si>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</si>
  <si>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</si>
  <si>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</si>
  <si>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</si>
  <si>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</si>
  <si>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</si>
  <si>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</si>
  <si>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</si>
  <si>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</si>
  <si>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</si>
  <si>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</si>
  <si>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</si>
  <si>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</si>
  <si>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</si>
  <si>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</si>
  <si>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</si>
  <si>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</si>
  <si>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</si>
  <si>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</si>
  <si>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</si>
  <si>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</si>
  <si>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</si>
  <si>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</si>
  <si>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</si>
  <si>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</si>
  <si>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</si>
  <si>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</si>
  <si>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</si>
  <si>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</si>
  <si>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</si>
  <si>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</si>
  <si>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</si>
  <si>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</si>
  <si>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</si>
  <si>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</si>
  <si>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</si>
  <si>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</si>
  <si>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</si>
  <si>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</si>
  <si>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</si>
  <si>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</si>
  <si>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</si>
  <si>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</si>
  <si>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</si>
  <si>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</si>
  <si>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</si>
  <si>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</si>
  <si>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</si>
  <si>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</si>
  <si>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</si>
  <si>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</si>
  <si>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</si>
  <si>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</si>
  <si>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</si>
  <si>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</si>
  <si>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</si>
  <si>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</si>
  <si>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</si>
  <si>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</si>
  <si>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</si>
  <si>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</si>
  <si>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</si>
  <si>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</si>
  <si>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</si>
  <si>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</si>
  <si>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</si>
  <si>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</si>
  <si>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</si>
  <si>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</si>
  <si>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</si>
  <si>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</si>
  <si>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</si>
  <si>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</si>
  <si>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</si>
  <si>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</si>
  <si>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</si>
  <si>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</si>
  <si>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</si>
  <si>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</si>
  <si>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</si>
  <si>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</si>
  <si>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</si>
  <si>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</si>
  <si>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</si>
  <si>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</si>
  <si>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</si>
  <si>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</si>
  <si>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</si>
  <si>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</si>
  <si>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</si>
  <si>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</si>
  <si>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</si>
  <si>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</si>
  <si>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</si>
  <si>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</si>
  <si>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</si>
  <si>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</si>
  <si>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</si>
  <si>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</si>
  <si>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</si>
  <si>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</si>
  <si>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</si>
  <si>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</si>
  <si>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</si>
  <si>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</si>
  <si>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</si>
  <si>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</si>
  <si>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</si>
  <si>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</si>
  <si>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</si>
  <si>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</si>
  <si>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</si>
  <si>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</si>
  <si>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</si>
  <si>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</si>
  <si>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</si>
  <si>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</si>
  <si>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</si>
  <si>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</si>
  <si>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</si>
  <si>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</si>
  <si>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</si>
  <si>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</si>
  <si>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</si>
  <si>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</si>
  <si>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</si>
  <si>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</si>
  <si>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</si>
  <si>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</si>
  <si>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</si>
  <si>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</si>
  <si>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</si>
  <si>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</si>
  <si>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</si>
  <si>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</si>
  <si>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</si>
  <si>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</si>
  <si>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</si>
  <si>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</si>
  <si>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</si>
  <si>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</si>
  <si>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</si>
  <si>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</si>
  <si>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</si>
  <si>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</si>
  <si>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</si>
  <si>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</si>
  <si>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</si>
  <si>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</si>
  <si>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</si>
  <si>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</si>
  <si>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</si>
  <si>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</si>
  <si>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</si>
  <si>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</si>
  <si>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</si>
  <si>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</si>
  <si>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</si>
  <si>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</si>
  <si>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</si>
  <si>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</si>
  <si>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</si>
  <si>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</si>
  <si>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</si>
  <si>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</si>
  <si>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</si>
  <si>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</si>
  <si>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</si>
  <si>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</si>
  <si>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</si>
  <si>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</si>
  <si>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</si>
  <si>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</si>
  <si>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</si>
  <si>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</si>
  <si>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</si>
  <si>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</si>
  <si>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</si>
  <si>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</si>
  <si>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</si>
  <si>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</si>
  <si>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</si>
  <si>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</si>
  <si>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</si>
  <si>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</si>
  <si>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</si>
  <si>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</si>
  <si>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</si>
  <si>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</si>
  <si>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</si>
  <si>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</si>
  <si>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</si>
  <si>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</si>
  <si>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</si>
  <si>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</si>
  <si>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</si>
  <si>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</si>
  <si>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</si>
  <si>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</si>
  <si>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</si>
  <si>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</si>
  <si>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</si>
  <si>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</si>
  <si>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</si>
  <si>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</si>
  <si>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</si>
  <si>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</si>
  <si>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</si>
  <si>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</si>
  <si>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</si>
  <si>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</si>
  <si>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</si>
  <si>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</si>
  <si>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</si>
  <si>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</si>
  <si>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</si>
  <si>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</si>
  <si>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</si>
  <si>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</si>
  <si>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</si>
  <si>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</si>
  <si>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</si>
  <si>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</si>
  <si>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</si>
  <si>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</si>
  <si>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</si>
  <si>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</si>
  <si>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</si>
  <si>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</si>
  <si>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</si>
  <si>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</si>
  <si>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</si>
  <si>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</si>
  <si>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</si>
  <si>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</si>
  <si>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</si>
  <si>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</si>
  <si>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</si>
  <si>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</si>
  <si>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</si>
  <si>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</si>
  <si>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</si>
  <si>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</si>
  <si>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</si>
  <si>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</si>
  <si>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</si>
  <si>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</si>
  <si>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</si>
  <si>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</si>
  <si>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</si>
  <si>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</si>
  <si>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</si>
  <si>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</si>
  <si>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</si>
  <si>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</si>
  <si>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</si>
  <si>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</si>
  <si>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</si>
  <si>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</si>
  <si>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</si>
  <si>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</si>
  <si>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</si>
  <si>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</si>
  <si>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</si>
  <si>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</si>
  <si>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</si>
  <si>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</si>
  <si>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</si>
  <si>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</si>
  <si>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</si>
  <si>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</si>
  <si>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</si>
  <si>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</si>
  <si>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</si>
  <si>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</si>
  <si>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</si>
  <si>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</si>
  <si>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</si>
  <si>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</si>
  <si>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</si>
  <si>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</si>
  <si>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</si>
  <si>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</si>
  <si>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</si>
  <si>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</si>
  <si>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</si>
  <si>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</si>
  <si>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</si>
  <si>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</si>
  <si>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</si>
  <si>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</si>
  <si>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</si>
  <si>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</si>
  <si>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</si>
  <si>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</si>
  <si>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</si>
  <si>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</si>
  <si>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</si>
  <si>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</si>
  <si>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</si>
  <si>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</si>
  <si>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</si>
  <si>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</si>
  <si>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</si>
  <si>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</si>
  <si>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</si>
  <si>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</si>
  <si>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</si>
  <si>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</si>
  <si>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</si>
  <si>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</si>
  <si>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</si>
  <si>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</si>
  <si>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</si>
  <si>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</si>
  <si>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</si>
  <si>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</si>
  <si>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</si>
  <si>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</si>
  <si>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</si>
  <si>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</si>
  <si>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</si>
  <si>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</si>
  <si>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</si>
  <si>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</si>
  <si>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</si>
  <si>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</si>
  <si>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</si>
  <si>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</si>
  <si>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</si>
  <si>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</si>
  <si>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</si>
  <si>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</si>
  <si>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</si>
  <si>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</si>
  <si>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</si>
  <si>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</si>
  <si>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</si>
  <si>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</si>
  <si>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</si>
  <si>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</si>
  <si>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</si>
  <si>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</si>
  <si>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</si>
  <si>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</si>
  <si>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</si>
  <si>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</si>
  <si>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</si>
  <si>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</si>
  <si>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</si>
  <si>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</si>
  <si>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</si>
  <si>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</si>
  <si>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</si>
  <si>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</si>
  <si>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</si>
  <si>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</si>
  <si>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</si>
  <si>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</si>
  <si>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</si>
  <si>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</si>
  <si>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</si>
  <si>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</si>
  <si>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</si>
  <si>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</si>
  <si>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</si>
  <si>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</si>
  <si>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</si>
  <si>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</si>
  <si>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</si>
  <si>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</si>
  <si>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</si>
  <si>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</si>
  <si>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</si>
  <si>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</si>
  <si>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</si>
  <si>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</si>
  <si>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</si>
  <si>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</si>
  <si>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</si>
  <si>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</si>
  <si>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</si>
  <si>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</si>
  <si>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</si>
  <si>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</si>
  <si>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</si>
  <si>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</si>
  <si>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</si>
  <si>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</si>
  <si>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</si>
  <si>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</si>
  <si>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</si>
  <si>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</si>
  <si>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</si>
  <si>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</si>
  <si>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</si>
  <si>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</si>
  <si>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</si>
  <si>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</si>
  <si>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</si>
  <si>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</si>
  <si>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</si>
  <si>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</si>
  <si>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</si>
  <si>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</si>
  <si>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</si>
  <si>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</si>
  <si>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</si>
  <si>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</si>
  <si>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</si>
  <si>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</si>
  <si>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</si>
  <si>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</si>
  <si>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</si>
  <si>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</si>
  <si>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</si>
  <si>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</si>
  <si>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</si>
  <si>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</si>
  <si>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</si>
  <si>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</si>
  <si>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</si>
  <si>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</si>
  <si>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</si>
  <si>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</si>
  <si>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</si>
  <si>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</si>
  <si>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</si>
  <si>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</si>
  <si>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</si>
  <si>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</si>
  <si>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</si>
  <si>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</si>
  <si>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</si>
  <si>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</si>
  <si>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</si>
  <si>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</si>
  <si>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</si>
  <si>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</si>
  <si>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</si>
  <si>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</si>
  <si>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</si>
  <si>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</si>
  <si>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</si>
  <si>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</si>
  <si>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</si>
  <si>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</si>
  <si>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</si>
  <si>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</si>
  <si>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</si>
  <si>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</si>
  <si>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</si>
  <si>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</si>
  <si>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</si>
  <si>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</si>
  <si>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</si>
  <si>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</si>
  <si>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</si>
  <si>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</si>
  <si>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</si>
  <si>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</si>
  <si>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</si>
  <si>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</si>
  <si>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</si>
  <si>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</si>
  <si>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</si>
  <si>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</si>
  <si>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</si>
  <si>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</si>
  <si>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</si>
  <si>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</si>
  <si>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</si>
  <si>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</si>
  <si>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</si>
  <si>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</si>
  <si>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</si>
  <si>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</si>
  <si>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</si>
  <si>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</si>
  <si>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</si>
  <si>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</si>
  <si>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</si>
  <si>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</si>
  <si>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</si>
  <si>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</si>
  <si>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</si>
  <si>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</si>
  <si>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</si>
  <si>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</si>
  <si>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</si>
  <si>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</si>
  <si>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</si>
  <si>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</si>
  <si>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</si>
  <si>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</si>
  <si>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</si>
  <si>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</si>
  <si>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</si>
  <si>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</si>
  <si>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</si>
  <si>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</si>
  <si>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</si>
  <si>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</si>
  <si>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</si>
  <si>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</si>
  <si>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</si>
  <si>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</si>
  <si>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</si>
  <si>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</si>
  <si>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</si>
  <si>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</si>
  <si>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</si>
  <si>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</si>
  <si>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</si>
  <si>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</si>
  <si>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</si>
  <si>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</si>
  <si>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</si>
  <si>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</si>
  <si>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</si>
  <si>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</si>
  <si>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</si>
  <si>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</si>
  <si>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</si>
  <si>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</si>
  <si>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</si>
  <si>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</si>
  <si>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</si>
  <si>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</si>
  <si>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</si>
  <si>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</si>
  <si>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</si>
  <si>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</si>
  <si>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</si>
  <si>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</si>
  <si>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</si>
  <si>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</si>
  <si>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</si>
  <si>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</si>
  <si>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</si>
  <si>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</si>
  <si>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</si>
  <si>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</si>
  <si>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</si>
  <si>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</si>
  <si>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</si>
  <si>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</si>
  <si>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</si>
  <si>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</si>
  <si>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</si>
  <si>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</si>
  <si>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</si>
  <si>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</si>
  <si>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</si>
  <si>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</si>
  <si>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</si>
  <si>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</si>
  <si>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</si>
  <si>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</si>
  <si>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</si>
  <si>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</si>
  <si>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</si>
  <si>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</si>
  <si>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</si>
  <si>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</si>
  <si>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</si>
  <si>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</si>
  <si>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</si>
  <si>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</si>
  <si>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</si>
  <si>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</si>
  <si>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</si>
  <si>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</si>
  <si>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</si>
  <si>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</si>
  <si>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</si>
  <si>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</si>
  <si>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</si>
  <si>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</si>
  <si>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</si>
  <si>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</si>
  <si>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</si>
  <si>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</si>
  <si>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</si>
  <si>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</si>
  <si>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</si>
  <si>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</si>
  <si>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</si>
  <si>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</si>
  <si>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</si>
  <si>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</si>
  <si>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</si>
  <si>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</si>
  <si>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</si>
  <si>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</si>
  <si>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</si>
  <si>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</si>
  <si>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</si>
  <si>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</si>
  <si>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</si>
  <si>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</si>
  <si>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</si>
  <si>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</si>
  <si>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</si>
  <si>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</si>
  <si>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</si>
  <si>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</si>
  <si>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</si>
  <si>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</si>
  <si>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</si>
  <si>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</si>
  <si>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</si>
  <si>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</si>
  <si>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</si>
  <si>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</si>
  <si>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</si>
  <si>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</si>
  <si>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</si>
  <si>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</si>
  <si>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</si>
  <si>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</si>
  <si>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</si>
  <si>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</si>
  <si>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</si>
  <si>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</si>
  <si>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</si>
  <si>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</si>
  <si>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</si>
  <si>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</si>
  <si>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</si>
  <si>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</si>
  <si>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</si>
  <si>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</si>
  <si>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</si>
  <si>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</si>
  <si>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</si>
  <si>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</si>
  <si>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</si>
  <si>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</si>
  <si>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</si>
  <si>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</si>
  <si>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</si>
  <si>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</si>
  <si>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</si>
  <si>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</si>
  <si>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</si>
  <si>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</si>
  <si>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</si>
  <si>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</si>
  <si>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</si>
  <si>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</si>
  <si>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</si>
  <si>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</si>
  <si>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</si>
  <si>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</si>
  <si>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</si>
  <si>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</si>
  <si>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</si>
  <si>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</si>
  <si>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</si>
  <si>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</si>
  <si>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</si>
  <si>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</si>
  <si>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</si>
  <si>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</si>
  <si>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</si>
  <si>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</si>
  <si>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</si>
  <si>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</si>
  <si>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</si>
  <si>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</si>
  <si>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</si>
  <si>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</si>
  <si>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</si>
  <si>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</si>
  <si>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</si>
  <si>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</si>
  <si>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</si>
  <si>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</si>
  <si>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</si>
  <si>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</si>
  <si>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</si>
  <si>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</si>
  <si>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</si>
  <si>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</si>
  <si>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</si>
  <si>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</si>
  <si>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</si>
  <si>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</si>
  <si>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</si>
  <si>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</si>
  <si>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</si>
  <si>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</si>
  <si>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</si>
  <si>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</si>
  <si>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</si>
  <si>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</si>
  <si>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</si>
  <si>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</si>
  <si>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</si>
  <si>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</si>
  <si>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</si>
  <si>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</si>
  <si>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</si>
  <si>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</si>
  <si>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</si>
  <si>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</si>
  <si>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</si>
  <si>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</si>
  <si>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</si>
  <si>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</si>
  <si>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</si>
  <si>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</si>
  <si>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</si>
  <si>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</si>
  <si>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</si>
  <si>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</si>
  <si>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</si>
  <si>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</si>
  <si>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</si>
  <si>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</si>
  <si>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</si>
  <si>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</si>
  <si>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</si>
  <si>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</si>
  <si>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</si>
  <si>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</si>
  <si>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</si>
  <si>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</si>
  <si>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</si>
  <si>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</si>
  <si>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</si>
  <si>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</si>
  <si>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</si>
  <si>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</si>
  <si>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</si>
  <si>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</si>
  <si>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</si>
  <si>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</si>
  <si>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</si>
  <si>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</si>
  <si>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</si>
  <si>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</si>
  <si>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</si>
  <si>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</si>
  <si>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</si>
  <si>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</si>
  <si>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</si>
  <si>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</si>
  <si>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</si>
  <si>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</si>
  <si>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</si>
  <si>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</si>
  <si>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</si>
  <si>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</si>
  <si>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</si>
  <si>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</si>
  <si>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</si>
  <si>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</si>
  <si>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</si>
  <si>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</si>
  <si>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</si>
  <si>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</si>
  <si>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</si>
  <si>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</si>
  <si>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</si>
  <si>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</si>
  <si>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</si>
  <si>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</si>
  <si>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</si>
  <si>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</si>
  <si>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</si>
  <si>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</si>
  <si>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</si>
  <si>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</si>
  <si>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</si>
  <si>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</si>
  <si>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</si>
  <si>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</si>
  <si>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</si>
  <si>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</si>
  <si>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</si>
  <si>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</si>
  <si>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</si>
  <si>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</si>
  <si>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</si>
  <si>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</si>
  <si>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</si>
  <si>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</si>
  <si>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</si>
  <si>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</si>
  <si>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</si>
  <si>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</si>
  <si>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</si>
  <si>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</si>
  <si>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</si>
  <si>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</si>
  <si>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</si>
  <si>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</si>
  <si>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</si>
  <si>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</si>
  <si>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</si>
  <si>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</si>
  <si>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</si>
  <si>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</si>
  <si>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</si>
  <si>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</si>
  <si>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</si>
  <si>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</si>
  <si>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</si>
  <si>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</si>
  <si>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</si>
  <si>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</si>
  <si>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</si>
  <si>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</si>
  <si>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</si>
  <si>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</si>
  <si>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</si>
  <si>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</si>
  <si>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</si>
  <si>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</si>
  <si>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</si>
  <si>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</si>
  <si>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</si>
  <si>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</si>
  <si>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</si>
  <si>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</si>
  <si>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</si>
  <si>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</si>
  <si>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</si>
  <si>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</si>
  <si>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</si>
  <si>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</si>
  <si>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</si>
  <si>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</si>
  <si>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</si>
  <si>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</si>
  <si>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</si>
  <si>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</si>
  <si>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</si>
  <si>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</si>
  <si>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</si>
  <si>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</si>
  <si>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</si>
  <si>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</si>
  <si>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</si>
  <si>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</si>
  <si>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</si>
  <si>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</si>
  <si>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</si>
  <si>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</si>
  <si>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</si>
  <si>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</si>
  <si>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</si>
  <si>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</si>
  <si>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</si>
  <si>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</si>
  <si>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</si>
  <si>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</si>
  <si>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</si>
  <si>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</si>
  <si>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</si>
  <si>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</si>
  <si>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</si>
  <si>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</si>
  <si>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</si>
  <si>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</si>
  <si>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</si>
  <si>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</si>
  <si>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</si>
  <si>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</si>
  <si>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</si>
  <si>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</si>
  <si>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</si>
  <si>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</si>
  <si>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</si>
  <si>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</si>
  <si>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</si>
  <si>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</si>
  <si>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</si>
  <si>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</si>
  <si>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</si>
  <si>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</si>
  <si>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</si>
  <si>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</si>
  <si>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</si>
  <si>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</si>
  <si>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</si>
  <si>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</si>
  <si>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</si>
  <si>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</si>
  <si>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</si>
  <si>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</si>
  <si>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</si>
  <si>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</si>
  <si>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</si>
  <si>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</si>
  <si>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</si>
  <si>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</si>
  <si>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</si>
  <si>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</si>
  <si>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</si>
  <si>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</si>
  <si>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</si>
  <si>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</si>
  <si>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</si>
  <si>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</si>
  <si>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</si>
  <si>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</si>
  <si>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</si>
  <si>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</si>
  <si>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</si>
  <si>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</si>
  <si>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</si>
  <si>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</si>
  <si>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</si>
  <si>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</si>
  <si>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</si>
  <si>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</si>
  <si>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</si>
  <si>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</si>
  <si>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</si>
  <si>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</si>
  <si>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</si>
  <si>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</si>
  <si>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</si>
  <si>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</si>
  <si>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</si>
  <si>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</si>
  <si>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</si>
  <si>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</si>
  <si>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</si>
  <si>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</si>
  <si>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</si>
  <si>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</si>
  <si>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</si>
  <si>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</si>
  <si>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</si>
  <si>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</si>
  <si>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</si>
  <si>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</si>
  <si>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</si>
  <si>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</si>
  <si>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</si>
  <si>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</si>
  <si>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</si>
  <si>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</si>
  <si>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</si>
  <si>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</si>
  <si>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</si>
  <si>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</si>
  <si>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</si>
  <si>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</si>
  <si>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</si>
  <si>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</si>
  <si>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</si>
  <si>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</si>
  <si>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</si>
  <si>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</si>
  <si>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</si>
  <si>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</si>
  <si>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</si>
  <si>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</si>
  <si>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</si>
  <si>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</si>
  <si>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</si>
  <si>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</si>
  <si>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</si>
  <si>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</si>
  <si>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</si>
  <si>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</si>
  <si>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</si>
  <si>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</si>
  <si>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</si>
  <si>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</si>
  <si>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</si>
  <si>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</si>
  <si>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</si>
  <si>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</si>
  <si>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</si>
  <si>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</si>
  <si>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</si>
  <si>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</si>
  <si>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</si>
  <si>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</si>
  <si>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</si>
  <si>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</si>
  <si>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</si>
  <si>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</si>
  <si>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</si>
  <si>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</si>
  <si>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</si>
  <si>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</si>
  <si>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</si>
  <si>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</si>
  <si>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</si>
  <si>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</si>
  <si>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</si>
  <si>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</si>
  <si>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</si>
  <si>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</si>
  <si>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</si>
  <si>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</si>
  <si>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</si>
  <si>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</si>
  <si>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</si>
  <si>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</si>
  <si>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</si>
  <si>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</si>
  <si>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</si>
  <si>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</si>
  <si>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</si>
  <si>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</si>
  <si>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</si>
  <si>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</si>
  <si>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</si>
  <si>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</si>
  <si>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</si>
  <si>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</si>
  <si>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</si>
  <si>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</si>
  <si>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</si>
  <si>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</si>
  <si>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</si>
  <si>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</si>
  <si>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</si>
  <si>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</si>
  <si>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</si>
  <si>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</si>
  <si>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</si>
  <si>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</si>
  <si>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</si>
  <si>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</si>
  <si>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</si>
  <si>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</si>
  <si>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</si>
  <si>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</si>
  <si>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</si>
  <si>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</si>
  <si>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</si>
  <si>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</si>
  <si>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</si>
  <si>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</si>
  <si>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</si>
  <si>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</si>
  <si>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</si>
  <si>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</si>
  <si>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</si>
  <si>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</si>
  <si>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</si>
  <si>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</si>
  <si>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</si>
  <si>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</si>
  <si>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</si>
  <si>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</si>
  <si>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</si>
  <si>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</si>
  <si>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</si>
  <si>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</si>
  <si>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</si>
  <si>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</si>
  <si>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</si>
  <si>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</si>
  <si>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</si>
  <si>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</si>
  <si>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</si>
  <si>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</si>
  <si>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</si>
  <si>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</si>
  <si>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</si>
  <si>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</si>
  <si>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</si>
  <si>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</si>
  <si>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</si>
  <si>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</si>
  <si>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</si>
  <si>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</si>
  <si>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</si>
  <si>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</si>
  <si>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</si>
  <si>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</si>
  <si>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</si>
  <si>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</si>
  <si>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</si>
  <si>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</si>
  <si>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</si>
  <si>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</si>
  <si>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</si>
  <si>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</si>
  <si>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</si>
  <si>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</si>
  <si>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</si>
  <si>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</si>
  <si>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</si>
  <si>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</si>
  <si>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</si>
  <si>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</si>
  <si>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</si>
  <si>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</si>
  <si>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</si>
  <si>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</si>
  <si>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</si>
  <si>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</si>
  <si>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</si>
  <si>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</si>
  <si>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</si>
  <si>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</si>
  <si>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</si>
  <si>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</si>
  <si>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</si>
  <si>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</si>
  <si>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</si>
  <si>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</si>
  <si>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</si>
  <si>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</si>
  <si>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</si>
  <si>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</si>
  <si>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</si>
  <si>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</si>
  <si>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</si>
  <si>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</si>
  <si>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</si>
  <si>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</si>
  <si>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</si>
  <si>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</si>
  <si>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</si>
  <si>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</si>
  <si>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</si>
  <si>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</si>
  <si>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</si>
  <si>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</si>
  <si>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</si>
  <si>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</si>
  <si>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</si>
  <si>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</si>
  <si>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</si>
  <si>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</si>
  <si>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</si>
  <si>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</si>
  <si>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</si>
  <si>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</si>
  <si>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</si>
  <si>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</si>
  <si>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</si>
  <si>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</si>
  <si>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</si>
  <si>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</si>
  <si>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</si>
  <si>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</si>
  <si>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</si>
  <si>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</si>
  <si>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</si>
  <si>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</si>
  <si>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</si>
  <si>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</si>
  <si>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</si>
  <si>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</si>
  <si>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</si>
  <si>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</si>
  <si>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</si>
  <si>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</si>
  <si>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</si>
  <si>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</si>
  <si>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</si>
  <si>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</si>
  <si>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</si>
  <si>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</si>
  <si>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</si>
  <si>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</si>
  <si>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</si>
  <si>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</si>
  <si>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</si>
  <si>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</si>
  <si>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</si>
  <si>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</si>
  <si>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</si>
  <si>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</si>
  <si>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</si>
  <si>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</si>
  <si>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</si>
  <si>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</si>
  <si>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</si>
  <si>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</si>
  <si>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</si>
  <si>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</si>
  <si>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</si>
  <si>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</si>
  <si>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</si>
  <si>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</si>
  <si>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</si>
  <si>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</si>
  <si>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</si>
  <si>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</si>
  <si>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</si>
  <si>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</si>
  <si>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</si>
  <si>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</si>
  <si>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</si>
  <si>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</si>
  <si>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</si>
  <si>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</si>
  <si>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</si>
  <si>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</si>
  <si>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</si>
  <si>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</si>
  <si>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</si>
  <si>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</si>
  <si>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</si>
  <si>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</si>
  <si>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</si>
  <si>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</si>
  <si>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</si>
  <si>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</si>
  <si>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</si>
  <si>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</si>
  <si>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</si>
  <si>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</si>
  <si>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</si>
  <si>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</si>
  <si>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</si>
  <si>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</si>
  <si>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</si>
  <si>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</si>
  <si>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</si>
  <si>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</si>
  <si>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</si>
  <si>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</si>
  <si>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</si>
  <si>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</si>
  <si>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</si>
  <si>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</si>
  <si>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</si>
  <si>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</si>
  <si>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</si>
  <si>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</si>
  <si>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</si>
  <si>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</si>
  <si>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</si>
  <si>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</si>
  <si>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</si>
  <si>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</si>
  <si>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</si>
  <si>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</si>
  <si>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</si>
  <si>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</si>
  <si>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</si>
  <si>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</si>
  <si>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</si>
  <si>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</si>
  <si>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</si>
  <si>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</si>
  <si>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</si>
  <si>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</si>
  <si>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</si>
  <si>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</si>
  <si>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</si>
  <si>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</si>
  <si>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</si>
  <si>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</si>
  <si>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</si>
  <si>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</si>
  <si>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</si>
  <si>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</si>
  <si>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</si>
  <si>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</si>
  <si>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</si>
  <si>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</si>
  <si>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</si>
  <si>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</si>
  <si>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</si>
  <si>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</si>
  <si>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</si>
  <si>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</si>
  <si>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</si>
  <si>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</si>
  <si>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</si>
  <si>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</si>
  <si>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</si>
  <si>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</si>
  <si>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</si>
  <si>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</si>
  <si>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</si>
  <si>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</si>
  <si>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</si>
  <si>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</si>
  <si>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</si>
  <si>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</si>
  <si>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</si>
  <si>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</si>
  <si>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</si>
  <si>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</si>
  <si>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</si>
  <si>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</si>
  <si>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</si>
  <si>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</si>
  <si>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</si>
  <si>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</si>
  <si>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</si>
  <si>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</si>
  <si>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</si>
  <si>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</si>
  <si>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</si>
  <si>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</si>
  <si>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</si>
  <si>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</si>
  <si>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</si>
  <si>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</si>
  <si>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</si>
  <si>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</si>
  <si>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</si>
  <si>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</si>
  <si>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</si>
  <si>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</si>
  <si>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</si>
  <si>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</si>
  <si>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</si>
  <si>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</si>
  <si>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</si>
  <si>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</si>
  <si>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</si>
  <si>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</si>
  <si>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</si>
  <si>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</si>
  <si>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</si>
  <si>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</si>
  <si>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</si>
  <si>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</si>
  <si>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</si>
  <si>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</si>
  <si>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</si>
  <si>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</si>
  <si>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</si>
  <si>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</si>
  <si>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</si>
  <si>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</si>
  <si>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</si>
  <si>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</si>
  <si>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</si>
  <si>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</si>
  <si>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</si>
  <si>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</si>
  <si>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</si>
  <si>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</si>
  <si>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</si>
  <si>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</si>
  <si>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</si>
  <si>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</si>
  <si>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</si>
  <si>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</si>
  <si>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</si>
  <si>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</si>
  <si>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</si>
  <si>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</si>
  <si>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</si>
  <si>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</si>
  <si>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</si>
  <si>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</si>
  <si>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</si>
  <si>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</si>
  <si>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</si>
  <si>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</si>
  <si>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</si>
  <si>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</si>
  <si>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</si>
  <si>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</si>
  <si>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</si>
  <si>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</si>
  <si>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</si>
  <si>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</si>
  <si>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</si>
  <si>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</si>
  <si>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</si>
  <si>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</si>
  <si>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</si>
  <si>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</si>
  <si>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</si>
  <si>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</si>
  <si>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</si>
  <si>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</si>
  <si>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</si>
  <si>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</si>
  <si>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</si>
  <si>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</si>
  <si>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</si>
  <si>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</si>
  <si>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</si>
  <si>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</si>
  <si>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</si>
  <si>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</si>
  <si>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</si>
  <si>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</si>
  <si>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</si>
  <si>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</si>
  <si>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</si>
  <si>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</si>
  <si>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</si>
  <si>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</si>
  <si>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</si>
  <si>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</si>
  <si>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</si>
  <si>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</si>
  <si>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</si>
  <si>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</si>
  <si>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</si>
  <si>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</si>
  <si>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</si>
  <si>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</si>
  <si>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</si>
  <si>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</si>
  <si>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</si>
  <si>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</si>
  <si>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</si>
  <si>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</si>
  <si>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</si>
  <si>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</si>
  <si>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</si>
  <si>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</si>
  <si>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</si>
  <si>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</si>
  <si>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</si>
  <si>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</si>
  <si>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</si>
  <si>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</si>
  <si>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</si>
  <si>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</si>
  <si>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</si>
  <si>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</si>
  <si>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</si>
  <si>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</si>
  <si>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</si>
  <si>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</si>
  <si>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</si>
  <si>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</si>
  <si>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</si>
  <si>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</si>
  <si>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</si>
  <si>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</si>
  <si>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</si>
  <si>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</si>
  <si>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</si>
  <si>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</si>
  <si>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</si>
  <si>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</si>
  <si>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</si>
  <si>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</si>
  <si>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</si>
  <si>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</si>
  <si>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</si>
  <si>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</si>
  <si>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</si>
  <si>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</si>
  <si>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</si>
  <si>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</si>
  <si>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</si>
  <si>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</si>
  <si>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</si>
  <si>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</si>
  <si>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</si>
  <si>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</si>
  <si>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</si>
  <si>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</si>
  <si>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</si>
  <si>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</si>
  <si>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</si>
  <si>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</si>
  <si>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</si>
  <si>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</si>
  <si>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</si>
  <si>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</si>
  <si>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</si>
  <si>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</si>
  <si>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</si>
  <si>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</si>
  <si>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</si>
  <si>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</si>
  <si>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</si>
  <si>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</si>
  <si>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</si>
  <si>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</si>
  <si>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</si>
  <si>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</si>
  <si>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</si>
  <si>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</si>
  <si>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</si>
  <si>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</si>
  <si>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</si>
  <si>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</si>
  <si>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</si>
  <si>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</si>
  <si>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</si>
  <si>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</si>
  <si>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</si>
  <si>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</si>
  <si>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</si>
  <si>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</si>
  <si>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</si>
  <si>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</si>
  <si>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</si>
  <si>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</si>
  <si>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</si>
  <si>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</si>
  <si>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</si>
  <si>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</si>
  <si>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</si>
  <si>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</si>
  <si>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</si>
  <si>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</si>
  <si>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</si>
  <si>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</si>
  <si>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</si>
  <si>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</si>
  <si>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</si>
  <si>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</si>
  <si>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</si>
  <si>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</si>
  <si>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</si>
  <si>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</si>
  <si>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</si>
  <si>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</si>
  <si>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</si>
  <si>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</si>
  <si>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</si>
  <si>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</si>
  <si>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</si>
  <si>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</si>
  <si>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</si>
  <si>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</si>
  <si>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</si>
  <si>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</si>
  <si>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</si>
  <si>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</si>
  <si>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</si>
  <si>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</si>
  <si>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</si>
  <si>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</si>
  <si>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</si>
  <si>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</si>
  <si>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</si>
  <si>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</si>
  <si>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</si>
  <si>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</si>
  <si>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</si>
  <si>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</si>
  <si>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</si>
  <si>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</si>
  <si>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</si>
  <si>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</si>
  <si>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</si>
  <si>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</si>
  <si>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</si>
  <si>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</si>
  <si>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</si>
  <si>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</si>
  <si>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</si>
  <si>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</si>
  <si>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</si>
  <si>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</si>
  <si>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</si>
  <si>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</si>
  <si>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</si>
  <si>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</si>
  <si>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</si>
  <si>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</si>
  <si>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</si>
  <si>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</si>
  <si>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</si>
  <si>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</si>
  <si>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</si>
  <si>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</si>
  <si>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</si>
  <si>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</si>
  <si>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</si>
  <si>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</si>
  <si>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</si>
  <si>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</si>
  <si>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</si>
  <si>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</si>
  <si>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</si>
  <si>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</si>
  <si>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</si>
  <si>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</si>
  <si>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</si>
  <si>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</si>
  <si>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</si>
  <si>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</si>
  <si>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</si>
  <si>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</si>
  <si>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</si>
  <si>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</si>
  <si>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</si>
  <si>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</si>
  <si>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</si>
  <si>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</si>
  <si>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</si>
  <si>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</si>
  <si>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</si>
  <si>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</si>
  <si>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</si>
  <si>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</si>
  <si>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</si>
  <si>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</si>
  <si>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</si>
  <si>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</si>
  <si>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</si>
  <si>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</si>
  <si>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</si>
  <si>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</si>
  <si>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</si>
  <si>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</si>
  <si>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</si>
  <si>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</si>
  <si>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</si>
  <si>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</si>
  <si>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</si>
  <si>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</si>
  <si>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</si>
  <si>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</si>
  <si>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</si>
  <si>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</si>
  <si>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</si>
  <si>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</si>
  <si>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</si>
  <si>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</si>
  <si>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</si>
  <si>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</si>
  <si>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</si>
  <si>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</si>
  <si>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</si>
  <si>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</si>
  <si>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</si>
  <si>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</si>
  <si>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</si>
  <si>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</si>
  <si>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</si>
  <si>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</si>
  <si>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</si>
  <si>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</si>
  <si>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</si>
  <si>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</si>
  <si>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</si>
  <si>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</si>
  <si>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</si>
  <si>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</si>
  <si>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</si>
  <si>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</si>
  <si>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</si>
  <si>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</si>
  <si>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</si>
  <si>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</si>
  <si>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</si>
  <si>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</si>
  <si>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</si>
  <si>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</si>
  <si>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</si>
  <si>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</si>
  <si>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</si>
  <si>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</si>
  <si>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</si>
  <si>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</si>
  <si>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</si>
  <si>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</si>
  <si>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</si>
  <si>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</si>
  <si>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</si>
  <si>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</si>
  <si>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</si>
  <si>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</si>
  <si>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</si>
  <si>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</si>
  <si>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</si>
  <si>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</si>
  <si>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</si>
  <si>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</si>
  <si>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</si>
  <si>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</si>
  <si>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</si>
  <si>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</si>
  <si>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</si>
  <si>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</si>
  <si>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</si>
  <si>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</si>
  <si>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</si>
  <si>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</si>
  <si>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</si>
  <si>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</si>
  <si>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</si>
  <si>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</si>
  <si>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</si>
  <si>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</si>
  <si>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</si>
  <si>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</si>
  <si>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</si>
  <si>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</si>
  <si>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</si>
  <si>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</si>
  <si>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</si>
  <si>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</si>
  <si>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</si>
  <si>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</si>
  <si>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</si>
  <si>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</si>
  <si>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</si>
  <si>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</si>
  <si>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</si>
  <si>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</si>
  <si>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</si>
  <si>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</si>
  <si>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</si>
  <si>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</si>
  <si>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</si>
  <si>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</si>
  <si>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</si>
  <si>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</si>
  <si>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</si>
  <si>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</si>
  <si>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</si>
  <si>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</si>
  <si>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</si>
  <si>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</si>
  <si>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</si>
  <si>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</si>
  <si>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</si>
  <si>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</si>
  <si>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</si>
  <si>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</si>
  <si>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</si>
  <si>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</si>
  <si>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</si>
  <si>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</si>
  <si>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</si>
  <si>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</si>
  <si>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</si>
  <si>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</si>
  <si>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</si>
  <si>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</si>
  <si>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</si>
  <si>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</si>
  <si>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</si>
  <si>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</si>
  <si>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</si>
  <si>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</si>
  <si>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</si>
  <si>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</si>
  <si>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</si>
  <si>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</si>
  <si>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</si>
  <si>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</si>
  <si>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</si>
  <si>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</si>
  <si>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</si>
  <si>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</si>
  <si>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</si>
  <si>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</si>
  <si>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</si>
  <si>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</si>
  <si>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</si>
  <si>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</si>
  <si>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</si>
  <si>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</si>
  <si>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</si>
  <si>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</si>
  <si>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</si>
  <si>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</si>
  <si>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</si>
  <si>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</si>
  <si>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</si>
  <si>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</si>
  <si>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</si>
  <si>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</si>
  <si>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</si>
  <si>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</si>
  <si>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</si>
  <si>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</si>
  <si>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</si>
  <si>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</si>
  <si>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</si>
  <si>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</si>
  <si>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</si>
  <si>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</si>
  <si>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</si>
  <si>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</si>
  <si>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</si>
  <si>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</si>
  <si>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</si>
  <si>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</si>
  <si>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</si>
  <si>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</si>
  <si>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</si>
  <si>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</si>
  <si>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</si>
  <si>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</si>
  <si>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</si>
  <si>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</si>
  <si>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</si>
  <si>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</si>
  <si>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</si>
  <si>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</si>
  <si>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</si>
  <si>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</si>
  <si>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</si>
  <si>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</si>
  <si>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</si>
  <si>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</si>
  <si>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</si>
  <si>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</si>
  <si>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</si>
  <si>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</si>
  <si>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</si>
  <si>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</si>
  <si>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</si>
  <si>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</si>
  <si>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</si>
  <si>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</si>
  <si>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</si>
  <si>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</si>
  <si>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</si>
  <si>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</si>
  <si>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</si>
  <si>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</si>
  <si>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</si>
  <si>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</si>
  <si>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</si>
  <si>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</si>
  <si>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</si>
  <si>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</si>
  <si>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</si>
  <si>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</si>
  <si>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</si>
  <si>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</si>
  <si>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</si>
  <si>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</si>
  <si>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</si>
  <si>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</si>
  <si>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</si>
  <si>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</si>
  <si>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</si>
  <si>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</si>
  <si>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</si>
  <si>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</si>
  <si>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</si>
  <si>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</si>
  <si>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</si>
  <si>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</si>
  <si>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</si>
  <si>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</si>
  <si>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</si>
  <si>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</si>
  <si>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</si>
  <si>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</si>
  <si>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</si>
  <si>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</si>
  <si>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</si>
  <si>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</si>
  <si>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</si>
  <si>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</si>
  <si>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</si>
  <si>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</si>
  <si>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</si>
  <si>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</si>
  <si>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</si>
  <si>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</si>
  <si>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</si>
  <si>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</si>
  <si>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</si>
  <si>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</si>
  <si>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</si>
  <si>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</si>
  <si>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</si>
  <si>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</si>
  <si>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</si>
  <si>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</si>
  <si>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</si>
  <si>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</si>
  <si>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</si>
  <si>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</si>
  <si>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</si>
  <si>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</si>
  <si>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</si>
  <si>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</si>
  <si>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</si>
  <si>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</si>
  <si>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</si>
  <si>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</si>
  <si>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</si>
  <si>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</si>
  <si>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</si>
  <si>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</si>
  <si>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</si>
  <si>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</si>
  <si>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</si>
  <si>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</si>
  <si>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</si>
  <si>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</si>
  <si>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</si>
  <si>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</si>
  <si>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</si>
  <si>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</si>
  <si>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</si>
  <si>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</si>
  <si>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</si>
  <si>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</si>
  <si>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</si>
  <si>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</si>
  <si>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</si>
  <si>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</si>
  <si>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</si>
  <si>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</si>
  <si>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</si>
  <si>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</si>
  <si>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</si>
  <si>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</si>
  <si>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</si>
  <si>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</si>
  <si>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</si>
  <si>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</si>
  <si>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</si>
  <si>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</si>
  <si>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</si>
  <si>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</si>
  <si>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</si>
  <si>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</si>
  <si>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</si>
  <si>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</si>
  <si>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</si>
  <si>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</si>
  <si>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</si>
  <si>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</si>
  <si>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</si>
  <si>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</si>
  <si>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</si>
  <si>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</si>
  <si>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</si>
  <si>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</si>
  <si>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</si>
  <si>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</si>
  <si>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</si>
  <si>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</si>
  <si>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</si>
  <si>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</si>
  <si>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</si>
  <si>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</si>
  <si>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</si>
  <si>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</si>
  <si>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</si>
  <si>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</si>
  <si>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</si>
  <si>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</si>
  <si>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</si>
  <si>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</si>
  <si>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</si>
  <si>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</si>
  <si>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</si>
  <si>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</si>
  <si>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</si>
  <si>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</si>
  <si>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</si>
  <si>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</si>
  <si>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</si>
  <si>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</si>
  <si>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</si>
  <si>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</si>
  <si>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</si>
  <si>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</si>
  <si>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</si>
  <si>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</si>
  <si>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</si>
  <si>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</si>
  <si>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</si>
  <si>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</si>
  <si>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</si>
  <si>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</si>
  <si>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</si>
  <si>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</si>
  <si>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</si>
  <si>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</si>
  <si>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</si>
  <si>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</si>
  <si>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</si>
  <si>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</si>
  <si>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</si>
  <si>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</si>
  <si>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</si>
  <si>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</si>
  <si>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</si>
  <si>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</si>
  <si>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</si>
  <si>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</si>
  <si>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</si>
  <si>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</si>
  <si>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</si>
  <si>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</si>
  <si>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</si>
  <si>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</si>
  <si>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</si>
  <si>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</si>
  <si>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</si>
  <si>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</si>
  <si>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</si>
  <si>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</si>
  <si>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</si>
  <si>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</si>
  <si>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</si>
  <si>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</si>
  <si>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</si>
  <si>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</si>
  <si>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</si>
  <si>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</si>
  <si>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</si>
  <si>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</si>
  <si>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</si>
  <si>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</si>
  <si>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</si>
  <si>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</si>
  <si>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</si>
  <si>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</si>
  <si>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</si>
  <si>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</si>
  <si>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</si>
  <si>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</si>
  <si>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</si>
  <si>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</si>
  <si>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</si>
  <si>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</si>
  <si>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</si>
  <si>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</si>
  <si>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</si>
  <si>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</si>
  <si>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</si>
  <si>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</si>
  <si>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</si>
  <si>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</si>
  <si>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</si>
  <si>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</si>
  <si>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</si>
  <si>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</si>
  <si>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</si>
  <si>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</si>
  <si>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</si>
  <si>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</si>
  <si>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</si>
  <si>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</si>
  <si>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</si>
  <si>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</si>
  <si>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</si>
  <si>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</si>
  <si>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</si>
  <si>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</si>
  <si>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</si>
  <si>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</si>
  <si>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</si>
  <si>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</si>
  <si>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</si>
  <si>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</si>
  <si>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</si>
  <si>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</si>
  <si>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</si>
  <si>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</si>
  <si>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</si>
  <si>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</si>
  <si>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</si>
  <si>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</si>
  <si>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</si>
  <si>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</si>
  <si>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</si>
  <si>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</si>
  <si>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</si>
  <si>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</si>
  <si>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</si>
  <si>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</si>
  <si>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</si>
  <si>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</si>
  <si>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</si>
  <si>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</si>
  <si>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</si>
  <si>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</si>
  <si>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</si>
  <si>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</si>
  <si>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</si>
  <si>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</si>
  <si>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</si>
  <si>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</si>
  <si>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</si>
  <si>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</si>
  <si>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</si>
  <si>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</si>
  <si>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</si>
  <si>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</si>
  <si>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</si>
  <si>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</si>
  <si>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</si>
  <si>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</si>
  <si>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</si>
  <si>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</si>
  <si>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</si>
  <si>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</si>
  <si>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</si>
  <si>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</si>
  <si>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</si>
  <si>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</si>
  <si>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</si>
  <si>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</si>
  <si>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</si>
  <si>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</si>
  <si>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</si>
  <si>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</si>
  <si>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</si>
  <si>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</si>
  <si>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</si>
  <si>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</si>
  <si>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</si>
  <si>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</si>
  <si>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</si>
  <si>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</si>
  <si>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</si>
  <si>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</si>
  <si>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</si>
  <si>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</si>
  <si>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</si>
  <si>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</si>
  <si>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</si>
  <si>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</si>
  <si>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</si>
  <si>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</si>
  <si>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</si>
  <si>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</si>
  <si>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</si>
  <si>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</si>
  <si>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</si>
  <si>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</si>
  <si>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</si>
  <si>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</si>
  <si>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</si>
  <si>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</si>
  <si>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</si>
  <si>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</si>
  <si>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</si>
  <si>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</si>
  <si>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</si>
  <si>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</si>
  <si>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</si>
  <si>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</si>
  <si>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</si>
  <si>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</si>
  <si>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</si>
  <si>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</si>
  <si>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</si>
  <si>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</si>
  <si>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</si>
  <si>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</si>
  <si>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</si>
  <si>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</si>
  <si>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</si>
  <si>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</si>
  <si>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</si>
  <si>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</si>
  <si>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</si>
  <si>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</si>
  <si>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</si>
  <si>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</si>
  <si>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</si>
  <si>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</si>
  <si>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</si>
  <si>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</si>
  <si>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</si>
  <si>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</si>
  <si>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</si>
  <si>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</si>
  <si>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</si>
  <si>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</si>
  <si>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</si>
  <si>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</si>
  <si>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</si>
  <si>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</si>
  <si>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</si>
  <si>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</si>
  <si>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</si>
  <si>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</si>
  <si>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</si>
  <si>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</si>
  <si>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</si>
  <si>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</si>
  <si>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</si>
  <si>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</si>
  <si>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</si>
  <si>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</si>
  <si>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</si>
  <si>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</si>
  <si>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</si>
  <si>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</si>
  <si>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</si>
  <si>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</si>
  <si>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</si>
  <si>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</si>
  <si>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</si>
  <si>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</si>
  <si>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</si>
  <si>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</si>
  <si>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</si>
  <si>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</si>
  <si>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</si>
  <si>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</si>
  <si>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</si>
  <si>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</si>
  <si>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</si>
  <si>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</si>
  <si>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</si>
  <si>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</si>
  <si>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</si>
  <si>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</si>
  <si>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</si>
  <si>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</si>
  <si>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</si>
  <si>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</si>
  <si>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</si>
  <si>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</si>
  <si>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</si>
  <si>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</si>
  <si>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</si>
  <si>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</si>
  <si>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</si>
  <si>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</si>
  <si>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</si>
  <si>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</si>
  <si>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</si>
  <si>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</si>
  <si>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</si>
  <si>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</si>
  <si>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</si>
  <si>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</si>
  <si>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</si>
  <si>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</si>
  <si>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</si>
  <si>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</si>
  <si>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</si>
  <si>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</si>
  <si>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</si>
  <si>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</si>
  <si>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</si>
  <si>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</si>
  <si>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</si>
  <si>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</si>
  <si>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</si>
  <si>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</si>
  <si>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</si>
  <si>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</si>
  <si>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</si>
  <si>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</si>
  <si>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</si>
  <si>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</si>
  <si>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</si>
  <si>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</si>
  <si>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</si>
  <si>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</si>
  <si>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</si>
  <si>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</si>
  <si>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</si>
  <si>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</si>
  <si>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</si>
  <si>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</si>
  <si>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</si>
  <si>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</si>
  <si>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</si>
  <si>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</si>
  <si>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</si>
  <si>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</si>
  <si>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</si>
  <si>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</si>
  <si>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</si>
  <si>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</si>
  <si>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</si>
  <si>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</si>
  <si>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</si>
  <si>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</si>
  <si>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</si>
  <si>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</si>
  <si>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</si>
  <si>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</si>
  <si>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</si>
  <si>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</si>
  <si>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</si>
  <si>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</si>
  <si>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</si>
  <si>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</si>
  <si>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</si>
  <si>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</si>
  <si>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</si>
  <si>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</si>
  <si>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</si>
  <si>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</si>
  <si>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</si>
  <si>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</si>
  <si>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</si>
  <si>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</si>
  <si>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</si>
  <si>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</si>
  <si>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</si>
  <si>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</si>
  <si>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</si>
  <si>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</si>
  <si>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</si>
  <si>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</si>
  <si>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</si>
  <si>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</si>
  <si>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</si>
  <si>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</si>
  <si>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</si>
  <si>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</si>
  <si>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</si>
  <si>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</si>
  <si>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</si>
  <si>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</si>
  <si>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</si>
  <si>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</si>
  <si>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</si>
  <si>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</si>
  <si>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</si>
  <si>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</si>
  <si>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</si>
  <si>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</si>
  <si>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</si>
  <si>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</si>
  <si>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</si>
  <si>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</si>
  <si>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</si>
  <si>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</si>
  <si>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</si>
  <si>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</si>
  <si>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</si>
  <si>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</si>
  <si>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</si>
  <si>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</si>
  <si>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</si>
  <si>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</si>
  <si>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</si>
  <si>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</si>
  <si>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</si>
  <si>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</si>
  <si>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</si>
  <si>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</si>
  <si>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</si>
  <si>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</si>
  <si>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</si>
  <si>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</si>
  <si>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</si>
  <si>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</si>
  <si>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</si>
  <si>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</si>
  <si>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</si>
  <si>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</si>
  <si>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</si>
  <si>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</si>
  <si>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</si>
  <si>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</si>
  <si>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</si>
  <si>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</si>
  <si>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</si>
  <si>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</si>
  <si>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</si>
  <si>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</si>
  <si>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</si>
  <si>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</si>
  <si>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</si>
  <si>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</si>
  <si>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</si>
  <si>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</si>
  <si>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</si>
  <si>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</si>
  <si>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</si>
  <si>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</si>
  <si>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</si>
  <si>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</si>
  <si>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</si>
  <si>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</si>
  <si>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</si>
  <si>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</si>
  <si>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</si>
  <si>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</si>
  <si>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</si>
  <si>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</si>
  <si>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</si>
  <si>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</si>
  <si>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</si>
  <si>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</si>
  <si>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</si>
  <si>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</si>
  <si>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</si>
  <si>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</si>
  <si>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</si>
  <si>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</si>
  <si>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</si>
  <si>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</si>
  <si>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</si>
  <si>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</si>
  <si>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</si>
  <si>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</si>
  <si>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</si>
  <si>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</si>
  <si>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</si>
  <si>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</si>
  <si>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</si>
  <si>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</si>
  <si>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</si>
  <si>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</si>
  <si>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</si>
  <si>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</si>
  <si>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</si>
  <si>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</si>
  <si>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</si>
  <si>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</si>
  <si>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</si>
  <si>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</si>
  <si>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</si>
  <si>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</si>
  <si>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</si>
  <si>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</si>
  <si>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</si>
  <si>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</si>
  <si>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</si>
  <si>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</si>
  <si>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</si>
  <si>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</si>
  <si>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</si>
  <si>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</si>
  <si>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</si>
  <si>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</si>
  <si>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</si>
  <si>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</si>
  <si>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</si>
  <si>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</si>
  <si>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</si>
  <si>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</si>
  <si>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</si>
  <si>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</si>
  <si>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</si>
  <si>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</si>
  <si>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</si>
  <si>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</si>
  <si>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</si>
  <si>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</si>
  <si>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</si>
  <si>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</si>
  <si>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</si>
  <si>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</si>
  <si>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</si>
  <si>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</si>
  <si>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</si>
  <si>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</si>
  <si>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</si>
  <si>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</si>
  <si>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</si>
  <si>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</si>
  <si>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</si>
  <si>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</si>
  <si>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</si>
  <si>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</si>
  <si>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</si>
  <si>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</si>
  <si>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</si>
  <si>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</si>
  <si>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</si>
  <si>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</si>
  <si>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</si>
  <si>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</si>
  <si>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</si>
  <si>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</si>
  <si>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</si>
  <si>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</si>
  <si>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</si>
  <si>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</si>
  <si>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</si>
  <si>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</si>
  <si>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</si>
  <si>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</si>
  <si>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</si>
  <si>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</si>
  <si>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</si>
  <si>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</si>
  <si>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</si>
  <si>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</si>
  <si>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</si>
  <si>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</si>
  <si>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</si>
  <si>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</si>
  <si>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</si>
  <si>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</si>
  <si>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</si>
  <si>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</si>
  <si>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</si>
  <si>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</si>
  <si>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</si>
  <si>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</si>
  <si>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</si>
  <si>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</si>
  <si>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</si>
  <si>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</si>
  <si>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</si>
  <si>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</si>
  <si>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</si>
  <si>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</si>
  <si>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</si>
  <si>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</si>
  <si>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</si>
  <si>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</si>
  <si>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</si>
  <si>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</si>
  <si>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</si>
  <si>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</si>
  <si>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</si>
  <si>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</si>
  <si>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</si>
  <si>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</si>
  <si>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</si>
  <si>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</si>
  <si>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</si>
  <si>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</si>
  <si>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</si>
  <si>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</si>
  <si>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</si>
  <si>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</si>
  <si>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</si>
  <si>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</si>
  <si>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</si>
  <si>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</si>
  <si>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</si>
  <si>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</si>
  <si>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</si>
  <si>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</si>
  <si>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</si>
  <si>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</si>
  <si>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</si>
  <si>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</si>
  <si>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</si>
  <si>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</si>
  <si>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</si>
  <si>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</si>
  <si>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</si>
  <si>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</si>
  <si>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</si>
  <si>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</si>
  <si>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</si>
  <si>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</si>
  <si>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</si>
  <si>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</si>
  <si>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</si>
  <si>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</si>
  <si>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</si>
  <si>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</si>
  <si>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</si>
  <si>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</si>
  <si>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</si>
  <si>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</si>
  <si>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</si>
  <si>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</si>
  <si>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</si>
  <si>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</si>
  <si>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</si>
  <si>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</si>
  <si>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</si>
  <si>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</si>
  <si>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</si>
  <si>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</si>
  <si>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</si>
  <si>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</si>
  <si>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</si>
  <si>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</si>
  <si>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</si>
  <si>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</si>
  <si>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</si>
  <si>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</si>
  <si>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</si>
  <si>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</si>
  <si>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</si>
  <si>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</si>
  <si>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</si>
  <si>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</si>
  <si>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</si>
  <si>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</si>
  <si>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</si>
  <si>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</si>
  <si>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</si>
  <si>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</si>
  <si>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</si>
  <si>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</si>
  <si>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</si>
  <si>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</si>
  <si>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</si>
  <si>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</si>
  <si>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</si>
  <si>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</si>
  <si>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</si>
  <si>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</si>
  <si>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</si>
  <si>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</si>
  <si>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</si>
  <si>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</si>
  <si>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</si>
  <si>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</si>
  <si>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</si>
  <si>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</si>
  <si>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</si>
  <si>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</si>
  <si>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</si>
  <si>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</si>
  <si>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</si>
  <si>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</si>
  <si>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</si>
  <si>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</si>
  <si>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</si>
  <si>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</si>
  <si>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</si>
  <si>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</si>
  <si>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</si>
  <si>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</si>
  <si>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</si>
  <si>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</si>
  <si>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</si>
  <si>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</si>
  <si>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</si>
  <si>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</si>
  <si>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</si>
  <si>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</si>
  <si>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</si>
  <si>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</si>
  <si>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</si>
  <si>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</si>
  <si>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</si>
  <si>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</si>
  <si>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</si>
  <si>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</si>
  <si>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</si>
  <si>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</si>
  <si>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</si>
  <si>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</si>
  <si>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</si>
  <si>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</si>
  <si>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</si>
  <si>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</si>
  <si>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</si>
  <si>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</si>
  <si>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</si>
  <si>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</si>
  <si>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</si>
  <si>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</si>
  <si>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</si>
  <si>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</si>
  <si>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</si>
  <si>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</si>
  <si>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</si>
  <si>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</si>
  <si>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</si>
  <si>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</si>
  <si>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</si>
  <si>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</si>
  <si>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</si>
  <si>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</si>
  <si>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</si>
  <si>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</si>
  <si>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</si>
  <si>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</si>
  <si>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</si>
  <si>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</si>
  <si>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</si>
  <si>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</si>
  <si>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</si>
  <si>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</si>
  <si>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</si>
  <si>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</si>
  <si>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</si>
  <si>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</si>
  <si>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</si>
  <si>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</si>
  <si>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</si>
  <si>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</si>
  <si>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</si>
  <si>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</si>
  <si>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</si>
  <si>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</si>
  <si>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</si>
  <si>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</si>
  <si>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</si>
  <si>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</si>
  <si>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</si>
  <si>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</si>
  <si>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</si>
  <si>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</si>
  <si>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</si>
  <si>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</si>
  <si>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</si>
  <si>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</si>
  <si>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</si>
  <si>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</si>
  <si>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</si>
  <si>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</si>
  <si>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</si>
  <si>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</si>
  <si>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</si>
  <si>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</si>
  <si>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</si>
  <si>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</si>
  <si>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</si>
  <si>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</si>
  <si>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</si>
  <si>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</si>
  <si>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</si>
  <si>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</si>
  <si>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</si>
  <si>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</si>
  <si>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</si>
  <si>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</si>
  <si>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</si>
  <si>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</si>
  <si>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</si>
  <si>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</si>
  <si>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</si>
  <si>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</si>
  <si>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</si>
  <si>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</si>
  <si>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</si>
  <si>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</si>
  <si>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</si>
  <si>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</si>
  <si>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</si>
  <si>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</si>
  <si>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</si>
  <si>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</si>
  <si>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</si>
  <si>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</si>
  <si>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</si>
  <si>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</si>
  <si>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</si>
  <si>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</si>
  <si>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</si>
  <si>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</si>
  <si>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</si>
  <si>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</si>
  <si>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</si>
  <si>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</si>
  <si>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</si>
  <si>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</si>
  <si>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</si>
  <si>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</si>
  <si>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</si>
  <si>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</si>
  <si>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</si>
  <si>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</si>
  <si>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</si>
  <si>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</si>
  <si>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</si>
  <si>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</si>
  <si>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</si>
  <si>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</si>
  <si>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</si>
  <si>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</si>
  <si>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</si>
  <si>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</si>
  <si>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</si>
  <si>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</si>
  <si>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</si>
  <si>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</si>
  <si>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</si>
  <si>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</si>
  <si>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</si>
  <si>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</si>
  <si>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</si>
  <si>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</si>
  <si>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</si>
  <si>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</si>
  <si>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</si>
  <si>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</si>
  <si>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</si>
  <si>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</si>
  <si>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</si>
  <si>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</si>
  <si>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</si>
  <si>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</si>
  <si>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</si>
  <si>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</si>
  <si>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</si>
  <si>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</si>
  <si>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</si>
  <si>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</si>
  <si>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</si>
  <si>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</si>
  <si>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</si>
  <si>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</si>
  <si>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</si>
  <si>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</si>
  <si>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</si>
  <si>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</si>
  <si>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</si>
  <si>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</si>
  <si>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</si>
  <si>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</si>
  <si>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</si>
  <si>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</si>
  <si>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</si>
  <si>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</si>
  <si>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</si>
  <si>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</si>
  <si>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</si>
  <si>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</si>
  <si>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</si>
  <si>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</si>
  <si>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</si>
  <si>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</si>
  <si>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</si>
  <si>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</si>
  <si>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</si>
  <si>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</si>
  <si>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</si>
  <si>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</si>
  <si>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</si>
  <si>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</si>
  <si>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</si>
  <si>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</si>
  <si>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</si>
  <si>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</si>
  <si>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</si>
  <si>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</si>
  <si>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</si>
  <si>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</si>
  <si>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</si>
  <si>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</si>
  <si>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</si>
  <si>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</si>
  <si>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</si>
  <si>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</si>
  <si>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</si>
  <si>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</si>
  <si>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</si>
  <si>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</si>
  <si>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</si>
  <si>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</si>
  <si>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</si>
  <si>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</si>
  <si>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</si>
  <si>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</si>
  <si>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</si>
  <si>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</si>
  <si>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</si>
  <si>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</si>
  <si>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</si>
  <si>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</si>
  <si>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</si>
  <si>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</si>
  <si>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</si>
  <si>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</si>
  <si>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</si>
  <si>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</si>
  <si>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</si>
  <si>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</si>
  <si>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</si>
  <si>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</si>
  <si>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</si>
  <si>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</si>
  <si>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</si>
  <si>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</si>
  <si>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</si>
  <si>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</si>
  <si>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</si>
  <si>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</si>
  <si>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</si>
  <si>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</si>
  <si>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</si>
  <si>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</si>
  <si>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</si>
  <si>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</si>
  <si>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</si>
  <si>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</si>
  <si>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</si>
  <si>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</si>
  <si>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</si>
  <si>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</si>
  <si>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</si>
  <si>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</si>
  <si>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</si>
  <si>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</si>
  <si>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</si>
  <si>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</si>
  <si>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</si>
  <si>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</si>
  <si>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</si>
  <si>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</si>
  <si>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</si>
  <si>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</si>
  <si>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</si>
  <si>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</si>
  <si>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</si>
  <si>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</si>
  <si>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</si>
  <si>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</si>
  <si>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</si>
  <si>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</si>
  <si>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</si>
  <si>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</si>
  <si>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</si>
  <si>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</si>
  <si>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</si>
  <si>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</si>
  <si>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</si>
  <si>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</si>
  <si>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</si>
  <si>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</si>
  <si>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</si>
  <si>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</si>
  <si>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</si>
  <si>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</si>
  <si>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</si>
  <si>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</si>
  <si>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</si>
  <si>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</si>
  <si>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</si>
  <si>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</si>
  <si>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</si>
  <si>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</si>
  <si>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</si>
  <si>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</si>
  <si>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</si>
  <si>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</si>
  <si>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</si>
  <si>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</si>
  <si>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</si>
  <si>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</si>
  <si>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</si>
  <si>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</si>
  <si>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</si>
  <si>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</si>
  <si>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</si>
  <si>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</si>
  <si>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</si>
  <si>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</si>
  <si>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</si>
  <si>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</si>
  <si>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</si>
  <si>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</si>
  <si>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</si>
  <si>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</si>
  <si>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</si>
  <si>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</si>
  <si>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</si>
  <si>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</si>
  <si>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</si>
  <si>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</si>
  <si>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</si>
  <si>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</si>
  <si>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</si>
  <si>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</si>
  <si>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</si>
  <si>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</si>
  <si>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</si>
  <si>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</si>
  <si>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</si>
  <si>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</si>
  <si>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</si>
  <si>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</si>
  <si>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</si>
  <si>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</si>
  <si>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</si>
  <si>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</si>
  <si>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</si>
  <si>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</si>
  <si>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</si>
  <si>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</si>
  <si>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</si>
  <si>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</si>
  <si>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</si>
  <si>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</si>
  <si>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</si>
  <si>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</si>
  <si>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</si>
  <si>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</si>
  <si>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</si>
  <si>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</si>
  <si>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</si>
  <si>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</si>
  <si>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</si>
  <si>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</si>
  <si>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</si>
  <si>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</si>
  <si>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</si>
  <si>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</si>
  <si>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</si>
  <si>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</si>
  <si>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</si>
  <si>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</si>
  <si>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</si>
  <si>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</si>
  <si>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</si>
  <si>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</si>
  <si>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</si>
  <si>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</si>
  <si>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</si>
  <si>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</si>
  <si>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</si>
  <si>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</si>
  <si>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</si>
  <si>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</si>
  <si>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</si>
  <si>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</si>
  <si>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</si>
  <si>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</si>
  <si>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</si>
  <si>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</si>
  <si>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</si>
  <si>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</si>
  <si>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</si>
  <si>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</si>
  <si>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</si>
  <si>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</si>
  <si>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</si>
  <si>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</si>
  <si>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</si>
  <si>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</si>
  <si>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</si>
  <si>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</si>
  <si>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</si>
  <si>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</si>
  <si>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</si>
  <si>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</si>
  <si>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</si>
  <si>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</si>
  <si>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</si>
  <si>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</si>
  <si>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</si>
  <si>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</si>
  <si>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</si>
  <si>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</si>
  <si>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</si>
  <si>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</si>
  <si>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</si>
  <si>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</si>
  <si>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</si>
  <si>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</si>
  <si>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</si>
  <si>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</si>
  <si>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</si>
  <si>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</si>
  <si>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</si>
  <si>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</si>
  <si>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</si>
  <si>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</si>
  <si>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</si>
  <si>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</si>
  <si>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</si>
  <si>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</si>
  <si>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</si>
  <si>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</si>
  <si>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</si>
  <si>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</si>
  <si>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</si>
  <si>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</si>
  <si>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</si>
  <si>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</si>
  <si>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</si>
  <si>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</si>
  <si>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</si>
  <si>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</si>
  <si>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</si>
  <si>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</si>
  <si>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</si>
  <si>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</si>
  <si>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</si>
  <si>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</si>
  <si>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</si>
  <si>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</si>
  <si>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</si>
  <si>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</si>
  <si>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</si>
  <si>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</si>
  <si>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</si>
  <si>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</si>
  <si>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</si>
  <si>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</si>
  <si>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</si>
  <si>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</si>
  <si>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</si>
  <si>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</si>
  <si>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</si>
  <si>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</si>
  <si>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</si>
  <si>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</si>
  <si>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</si>
  <si>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</si>
  <si>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</si>
  <si>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</si>
  <si>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</si>
  <si>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</si>
  <si>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</si>
  <si>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</si>
  <si>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</si>
  <si>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</si>
  <si>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</si>
  <si>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</si>
  <si>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</si>
  <si>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</si>
  <si>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</si>
  <si>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</si>
  <si>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</si>
  <si>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</si>
  <si>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</si>
  <si>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</si>
  <si>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</si>
  <si>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</si>
  <si>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</si>
  <si>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</si>
  <si>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</si>
  <si>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</si>
  <si>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</si>
  <si>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</si>
  <si>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</si>
  <si>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</si>
  <si>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</si>
  <si>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</si>
  <si>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</si>
  <si>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</si>
  <si>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</si>
  <si>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</si>
  <si>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</si>
  <si>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</si>
  <si>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</si>
  <si>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</si>
  <si>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</si>
  <si>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</si>
  <si>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</si>
  <si>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</si>
  <si>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</si>
  <si>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</si>
  <si>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</si>
  <si>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</si>
  <si>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</si>
  <si>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</si>
  <si>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</si>
  <si>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</si>
  <si>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</si>
  <si>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</si>
  <si>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</si>
  <si>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</si>
  <si>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</si>
  <si>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</si>
  <si>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</si>
  <si>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</si>
  <si>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</si>
  <si>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</si>
  <si>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</si>
  <si>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</si>
  <si>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</si>
  <si>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</si>
  <si>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</si>
  <si>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</si>
  <si>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</si>
  <si>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</si>
  <si>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</si>
  <si>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</si>
  <si>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</si>
  <si>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</si>
  <si>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</si>
  <si>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</si>
  <si>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</si>
  <si>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</si>
  <si>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</si>
  <si>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</si>
  <si>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</si>
  <si>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</si>
  <si>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</si>
  <si>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</si>
  <si>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</si>
  <si>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</si>
  <si>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</si>
  <si>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</si>
  <si>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</si>
  <si>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</si>
  <si>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</si>
  <si>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</si>
  <si>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</si>
  <si>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</si>
  <si>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</si>
  <si>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</si>
  <si>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</si>
  <si>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</si>
  <si>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</si>
  <si>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</si>
  <si>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</si>
  <si>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</si>
  <si>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</si>
  <si>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</si>
  <si>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</si>
  <si>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</si>
  <si>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</si>
  <si>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</si>
  <si>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</si>
  <si>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</si>
  <si>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</si>
  <si>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</si>
  <si>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</si>
  <si>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</si>
  <si>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</si>
  <si>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</si>
  <si>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</si>
  <si>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</si>
  <si>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</si>
  <si>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</si>
  <si>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</si>
  <si>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</si>
  <si>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</si>
  <si>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</si>
  <si>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</si>
  <si>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</si>
  <si>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</si>
  <si>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</si>
  <si>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</si>
  <si>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</si>
  <si>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</si>
  <si>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</si>
  <si>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</si>
  <si>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</si>
  <si>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</si>
  <si>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</si>
  <si>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</si>
  <si>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</si>
  <si>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</si>
  <si>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</si>
  <si>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</si>
  <si>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</si>
  <si>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</si>
  <si>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</si>
  <si>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</si>
  <si>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</si>
  <si>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</si>
  <si>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</si>
  <si>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</si>
  <si>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</si>
  <si>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</si>
  <si>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</si>
  <si>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</si>
  <si>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</si>
  <si>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</si>
  <si>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</si>
  <si>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</si>
  <si>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</si>
  <si>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</si>
  <si>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</si>
  <si>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</si>
  <si>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</si>
  <si>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</si>
  <si>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</si>
  <si>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</si>
  <si>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</si>
  <si>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</si>
  <si>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</si>
  <si>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</si>
  <si>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</si>
  <si>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</si>
  <si>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</si>
  <si>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</si>
  <si>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</si>
  <si>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</si>
  <si>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</si>
  <si>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</si>
  <si>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</si>
  <si>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</si>
  <si>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</si>
  <si>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</si>
  <si>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</si>
  <si>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</si>
  <si>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</si>
  <si>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</si>
  <si>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</si>
  <si>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</si>
  <si>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</si>
  <si>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</si>
  <si>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</si>
  <si>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</si>
  <si>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</si>
  <si>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</si>
  <si>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</si>
  <si>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</si>
  <si>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</si>
  <si>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</si>
  <si>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</si>
  <si>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</si>
  <si>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</si>
  <si>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</si>
  <si>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</si>
  <si>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</si>
  <si>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</si>
  <si>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</si>
  <si>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</si>
  <si>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</si>
  <si>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</si>
  <si>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</si>
  <si>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</si>
  <si>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</si>
  <si>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</si>
  <si>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</si>
  <si>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</si>
  <si>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</si>
  <si>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</si>
  <si>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</si>
  <si>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</si>
  <si>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</si>
  <si>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</si>
  <si>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</si>
  <si>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</si>
  <si>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</si>
  <si>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</si>
  <si>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</si>
  <si>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</si>
  <si>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</si>
  <si>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</si>
  <si>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</si>
  <si>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</si>
  <si>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</si>
  <si>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</si>
  <si>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</si>
  <si>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</si>
  <si>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</si>
  <si>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</si>
  <si>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</si>
  <si>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</si>
  <si>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</si>
  <si>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</si>
  <si>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</si>
  <si>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</si>
  <si>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</si>
  <si>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</si>
  <si>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</si>
  <si>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</si>
  <si>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</si>
  <si>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</si>
  <si>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</si>
  <si>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</si>
  <si>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</si>
  <si>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</si>
  <si>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</si>
  <si>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</si>
  <si>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</si>
  <si>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</si>
  <si>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</si>
  <si>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</si>
  <si>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</si>
  <si>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</si>
  <si>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</si>
  <si>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</si>
  <si>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</si>
  <si>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</si>
  <si>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</si>
  <si>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</si>
  <si>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</si>
  <si>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</si>
  <si>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</si>
  <si>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</si>
  <si>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</si>
  <si>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</si>
  <si>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</si>
  <si>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</si>
  <si>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</si>
  <si>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</si>
  <si>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</si>
  <si>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</si>
  <si>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</si>
  <si>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</si>
  <si>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</si>
  <si>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</si>
  <si>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</si>
  <si>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</si>
  <si>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</si>
  <si>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</si>
  <si>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</si>
  <si>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</si>
  <si>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</si>
  <si>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</si>
  <si>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</si>
  <si>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</si>
  <si>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</si>
  <si>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</si>
  <si>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</si>
  <si>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</si>
  <si>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</si>
  <si>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</si>
  <si>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</si>
  <si>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</si>
  <si>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</si>
  <si>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</si>
  <si>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</si>
  <si>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</si>
  <si>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</si>
  <si>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</si>
  <si>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</si>
  <si>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</si>
  <si>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</si>
  <si>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</si>
  <si>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</si>
  <si>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</si>
  <si>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</si>
  <si>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</si>
  <si>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</si>
  <si>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</si>
  <si>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</si>
  <si>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</si>
  <si>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</si>
  <si>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</si>
  <si>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</si>
  <si>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</si>
  <si>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</si>
  <si>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</si>
  <si>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</si>
  <si>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</si>
  <si>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</si>
  <si>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</si>
  <si>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</si>
  <si>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</si>
  <si>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</si>
  <si>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</si>
  <si>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</si>
  <si>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</si>
  <si>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</si>
  <si>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</si>
  <si>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</si>
  <si>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</si>
  <si>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</si>
  <si>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</si>
  <si>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</si>
  <si>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</si>
  <si>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</si>
  <si>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</si>
  <si>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</si>
  <si>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</si>
  <si>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</si>
  <si>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</si>
  <si>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</si>
  <si>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</si>
  <si>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</si>
  <si>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</si>
  <si>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</si>
  <si>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</si>
  <si>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</si>
  <si>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</si>
  <si>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</si>
  <si>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</si>
  <si>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</si>
  <si>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</si>
  <si>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</si>
  <si>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</si>
  <si>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</si>
  <si>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</si>
  <si>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</si>
  <si>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</si>
  <si>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</si>
  <si>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</si>
  <si>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</si>
  <si>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</si>
  <si>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</si>
  <si>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</si>
  <si>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</si>
  <si>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</si>
  <si>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</si>
  <si>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</si>
  <si>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</si>
  <si>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</si>
  <si>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</si>
  <si>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</si>
  <si>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</si>
  <si>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</si>
  <si>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</si>
  <si>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</si>
  <si>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</si>
  <si>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</si>
  <si>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</si>
  <si>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</si>
  <si>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</si>
  <si>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</si>
  <si>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</si>
  <si>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</si>
  <si>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</si>
  <si>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</si>
  <si>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</si>
  <si>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</si>
  <si>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</si>
  <si>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</si>
  <si>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</si>
  <si>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</si>
  <si>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</si>
  <si>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</si>
  <si>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</si>
  <si>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</si>
  <si>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</si>
  <si>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</si>
  <si>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</si>
  <si>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</si>
  <si>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</si>
  <si>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</si>
  <si>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</si>
  <si>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</si>
  <si>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</si>
  <si>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</si>
  <si>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</si>
  <si>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</si>
  <si>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</si>
  <si>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</si>
  <si>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</si>
  <si>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</si>
  <si>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</si>
  <si>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</si>
  <si>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</si>
  <si>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</si>
  <si>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</si>
  <si>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</si>
  <si>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</si>
  <si>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</si>
  <si>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</si>
  <si>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</si>
  <si>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</si>
  <si>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</si>
  <si>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</si>
  <si>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</si>
  <si>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</si>
  <si>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</si>
  <si>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</si>
  <si>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</si>
  <si>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</si>
  <si>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</si>
  <si>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</si>
  <si>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</si>
  <si>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</si>
  <si>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</si>
  <si>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</si>
  <si>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</si>
  <si>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</si>
  <si>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</si>
  <si>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</si>
  <si>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</si>
  <si>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</si>
  <si>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</si>
  <si>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</si>
  <si>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</si>
  <si>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</si>
  <si>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</si>
  <si>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</si>
  <si>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</si>
  <si>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</si>
  <si>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</si>
  <si>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</si>
  <si>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</si>
  <si>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</si>
  <si>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</si>
  <si>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</si>
  <si>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</si>
  <si>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</si>
  <si>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</si>
  <si>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</si>
  <si>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</si>
  <si>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</si>
  <si>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</si>
  <si>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</si>
  <si>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</si>
  <si>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</si>
  <si>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</si>
  <si>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</si>
  <si>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</si>
  <si>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</si>
  <si>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</si>
  <si>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</si>
  <si>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</si>
  <si>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</si>
  <si>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</si>
  <si>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</si>
  <si>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</si>
  <si>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</si>
  <si>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</si>
  <si>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</si>
  <si>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</si>
  <si>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</si>
  <si>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</si>
  <si>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</si>
  <si>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</si>
  <si>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</si>
  <si>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</si>
  <si>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</si>
  <si>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</si>
  <si>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</si>
  <si>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</si>
  <si>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</si>
  <si>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</si>
  <si>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</si>
  <si>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</si>
  <si>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</si>
  <si>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</si>
  <si>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</si>
  <si>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</si>
  <si>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</si>
  <si>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</si>
  <si>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</si>
  <si>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</si>
  <si>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</si>
  <si>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</si>
  <si>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</si>
  <si>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</si>
  <si>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</si>
  <si>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</si>
  <si>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</si>
  <si>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</si>
  <si>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</si>
  <si>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</si>
  <si>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</si>
  <si>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</si>
  <si>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</si>
  <si>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</si>
  <si>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</si>
  <si>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</si>
  <si>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</si>
  <si>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</si>
  <si>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</si>
  <si>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</si>
  <si>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</si>
  <si>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</si>
  <si>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</si>
  <si>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</si>
  <si>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</si>
  <si>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</si>
  <si>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</si>
  <si>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</si>
  <si>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</si>
  <si>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</si>
  <si>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</si>
  <si>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</si>
  <si>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</si>
  <si>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</si>
  <si>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</si>
  <si>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</si>
  <si>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</si>
  <si>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</si>
  <si>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</si>
  <si>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</si>
  <si>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</si>
  <si>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</si>
  <si>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</si>
  <si>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</si>
  <si>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</si>
  <si>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</si>
  <si>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</si>
  <si>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</si>
  <si>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</si>
  <si>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</si>
  <si>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</si>
  <si>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</si>
  <si>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</si>
  <si>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</si>
  <si>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</si>
  <si>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</si>
  <si>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</si>
  <si>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</si>
  <si>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</si>
  <si>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</si>
  <si>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</si>
  <si>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</si>
  <si>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</si>
  <si>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</si>
  <si>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</si>
  <si>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</si>
  <si>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</si>
  <si>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</si>
  <si>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</si>
  <si>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</si>
  <si>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</si>
  <si>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</si>
  <si>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</si>
  <si>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</si>
  <si>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</si>
  <si>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</si>
  <si>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</si>
  <si>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</si>
  <si>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</si>
  <si>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</si>
  <si>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</si>
  <si>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</si>
  <si>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</si>
  <si>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</si>
  <si>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</si>
  <si>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</si>
  <si>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</si>
  <si>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</si>
  <si>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</si>
  <si>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</si>
  <si>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</si>
  <si>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</si>
  <si>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</si>
  <si>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</si>
  <si>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</si>
  <si>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</si>
  <si>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</si>
  <si>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</si>
  <si>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</si>
  <si>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</si>
  <si>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</si>
  <si>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</si>
  <si>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</si>
  <si>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</si>
  <si>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</si>
  <si>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</si>
  <si>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</si>
  <si>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</si>
  <si>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</si>
  <si>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</si>
  <si>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</si>
  <si>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</si>
  <si>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</si>
  <si>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</si>
  <si>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</si>
  <si>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</si>
  <si>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</si>
  <si>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</si>
  <si>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</si>
  <si>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</si>
  <si>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</si>
  <si>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</si>
  <si>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</si>
  <si>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</si>
  <si>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</si>
  <si>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</si>
  <si>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</si>
  <si>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</si>
  <si>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</si>
  <si>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</si>
  <si>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</si>
  <si>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</si>
  <si>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</si>
  <si>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</si>
  <si>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</si>
  <si>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</si>
  <si>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</si>
  <si>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</si>
  <si>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</si>
  <si>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</si>
  <si>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</si>
  <si>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</si>
  <si>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</si>
  <si>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</si>
  <si>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</si>
  <si>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</si>
  <si>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</si>
  <si>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</si>
  <si>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</si>
  <si>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</si>
  <si>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</si>
  <si>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</si>
  <si>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</si>
  <si>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</si>
  <si>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</si>
  <si>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</si>
  <si>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</si>
  <si>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</si>
  <si>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</si>
  <si>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</si>
  <si>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</si>
  <si>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</si>
  <si>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</si>
  <si>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</si>
  <si>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</si>
  <si>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</si>
  <si>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</si>
  <si>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</si>
  <si>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</si>
  <si>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</si>
  <si>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</si>
  <si>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</si>
  <si>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</si>
  <si>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</si>
  <si>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</si>
  <si>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</si>
  <si>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</si>
  <si>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</si>
  <si>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</si>
  <si>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</si>
  <si>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</si>
  <si>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</si>
  <si>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</si>
  <si>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</si>
  <si>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</si>
  <si>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</si>
  <si>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</si>
  <si>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</si>
  <si>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</si>
  <si>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</si>
  <si>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</si>
  <si>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</si>
  <si>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</si>
  <si>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</si>
  <si>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</si>
  <si>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</si>
  <si>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</si>
  <si>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</si>
  <si>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</si>
  <si>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</si>
  <si>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</si>
  <si>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</si>
  <si>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</si>
  <si>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</si>
  <si>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</si>
  <si>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</si>
  <si>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</si>
  <si>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</si>
  <si>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</si>
  <si>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</si>
  <si>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</si>
  <si>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</si>
  <si>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</si>
  <si>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</si>
  <si>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</si>
  <si>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</si>
  <si>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</si>
  <si>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</si>
  <si>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</si>
  <si>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</si>
  <si>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</si>
  <si>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</si>
  <si>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</si>
  <si>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</si>
  <si>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</si>
  <si>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</si>
  <si>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</si>
  <si>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</si>
  <si>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</si>
  <si>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</si>
  <si>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</si>
  <si>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</si>
  <si>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</si>
  <si>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</si>
  <si>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</si>
  <si>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</si>
  <si>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</si>
  <si>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</si>
  <si>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</si>
  <si>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</si>
  <si>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</si>
  <si>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</si>
  <si>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</si>
  <si>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</si>
  <si>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</si>
  <si>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</si>
  <si>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</si>
  <si>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</si>
  <si>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</si>
  <si>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</si>
  <si>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</si>
  <si>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</si>
  <si>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</si>
  <si>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</si>
  <si>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</si>
  <si>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</si>
  <si>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</si>
  <si>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</si>
  <si>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</si>
  <si>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</si>
  <si>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</si>
  <si>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</si>
  <si>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</si>
  <si>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</si>
  <si>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</si>
  <si>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</si>
  <si>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</si>
  <si>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</si>
  <si>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</si>
  <si>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</si>
  <si>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</si>
  <si>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</si>
  <si>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</si>
  <si>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</si>
  <si>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</si>
  <si>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</si>
  <si>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</si>
  <si>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</si>
  <si>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</si>
  <si>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</si>
  <si>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</si>
  <si>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</si>
  <si>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</si>
  <si>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</si>
  <si>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</si>
  <si>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</si>
  <si>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</si>
  <si>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</si>
  <si>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</si>
  <si>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</si>
  <si>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</si>
  <si>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</si>
  <si>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</si>
  <si>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</si>
  <si>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</si>
  <si>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</si>
  <si>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</si>
  <si>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</si>
  <si>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</si>
  <si>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</si>
  <si>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</si>
  <si>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</si>
  <si>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</si>
  <si>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</si>
  <si>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</si>
  <si>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</si>
  <si>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</si>
  <si>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</si>
  <si>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</si>
  <si>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</si>
  <si>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</si>
  <si>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</si>
  <si>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</si>
  <si>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</si>
  <si>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</si>
  <si>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</si>
  <si>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</si>
  <si>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</si>
  <si>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</si>
  <si>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</si>
  <si>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</si>
  <si>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</si>
  <si>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</si>
  <si>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</si>
  <si>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</si>
  <si>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</si>
  <si>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</si>
  <si>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</si>
  <si>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</si>
  <si>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</si>
  <si>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</si>
  <si>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</si>
  <si>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</si>
  <si>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</si>
  <si>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</si>
  <si>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</si>
  <si>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</si>
  <si>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</si>
  <si>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</si>
  <si>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</si>
  <si>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</si>
  <si>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</si>
  <si>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</si>
  <si>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</si>
  <si>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</si>
  <si>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</si>
  <si>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</si>
  <si>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</si>
  <si>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</si>
  <si>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</si>
  <si>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</si>
  <si>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</si>
  <si>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</si>
  <si>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</si>
  <si>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</si>
  <si>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</si>
  <si>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</si>
  <si>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</si>
  <si>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</si>
  <si>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</si>
  <si>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</si>
  <si>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</si>
  <si>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</si>
  <si>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</si>
  <si>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</si>
  <si>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</si>
  <si>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</si>
  <si>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</si>
  <si>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</si>
  <si>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</si>
  <si>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</si>
  <si>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</si>
  <si>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</si>
  <si>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</si>
  <si>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</si>
  <si>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</si>
  <si>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</si>
  <si>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</si>
  <si>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</si>
  <si>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</si>
  <si>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</si>
  <si>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</si>
  <si>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</si>
  <si>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</si>
  <si>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</si>
  <si>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</si>
  <si>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</si>
  <si>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</si>
  <si>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</si>
  <si>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</si>
  <si>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</si>
  <si>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</si>
  <si>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</si>
  <si>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</si>
  <si>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</si>
  <si>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</si>
  <si>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</si>
  <si>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</si>
  <si>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</si>
  <si>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</si>
  <si>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</si>
  <si>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</si>
  <si>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</si>
  <si>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</si>
  <si>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</si>
  <si>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</si>
  <si>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</si>
  <si>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</si>
  <si>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</si>
  <si>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</si>
  <si>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</si>
  <si>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</si>
  <si>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</si>
  <si>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</si>
  <si>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</si>
  <si>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</si>
  <si>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</si>
  <si>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</si>
  <si>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</si>
  <si>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</si>
  <si>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</si>
  <si>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</si>
  <si>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</si>
  <si>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</si>
  <si>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</si>
  <si>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</si>
  <si>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</si>
  <si>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</si>
  <si>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</si>
  <si>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</si>
  <si>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</si>
  <si>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</si>
  <si>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</si>
  <si>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</si>
  <si>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</si>
  <si>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</si>
  <si>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</si>
  <si>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</si>
  <si>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</si>
  <si>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</si>
  <si>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</si>
  <si>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</si>
  <si>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</si>
  <si>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</si>
  <si>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</si>
  <si>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</si>
  <si>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</si>
  <si>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</si>
  <si>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</si>
  <si>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</si>
  <si>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</si>
  <si>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</si>
  <si>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</si>
  <si>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</si>
  <si>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</si>
  <si>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</si>
  <si>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</si>
  <si>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</si>
  <si>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</si>
  <si>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</si>
  <si>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</si>
  <si>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</si>
  <si>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</si>
  <si>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</si>
  <si>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</si>
  <si>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</si>
  <si>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</si>
  <si>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</si>
  <si>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</si>
  <si>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</si>
  <si>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</si>
  <si>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</si>
  <si>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</si>
  <si>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</si>
  <si>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</si>
  <si>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</si>
  <si>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</si>
  <si>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</si>
  <si>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</si>
  <si>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</si>
  <si>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</si>
  <si>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</si>
  <si>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</si>
  <si>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</si>
  <si>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</si>
  <si>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</si>
  <si>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</si>
  <si>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</si>
  <si>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</si>
  <si>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</si>
  <si>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</si>
  <si>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</si>
  <si>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</si>
  <si>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</si>
  <si>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</si>
  <si>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</si>
  <si>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</si>
  <si>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</si>
  <si>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</si>
  <si>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</si>
  <si>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</si>
  <si>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</si>
  <si>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</si>
  <si>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</si>
  <si>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</si>
  <si>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</si>
  <si>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</si>
  <si>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</si>
  <si>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</si>
  <si>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</si>
  <si>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</si>
  <si>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</si>
  <si>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</si>
  <si>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</si>
  <si>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</si>
  <si>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</si>
  <si>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</si>
  <si>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</si>
  <si>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</si>
  <si>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</si>
  <si>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</si>
  <si>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</si>
  <si>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</si>
  <si>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</si>
  <si>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</si>
  <si>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</si>
  <si>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</si>
  <si>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</si>
  <si>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</si>
  <si>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</si>
  <si>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</si>
  <si>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</si>
  <si>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</si>
  <si>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</si>
  <si>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</si>
  <si>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</si>
  <si>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</si>
  <si>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</si>
  <si>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</si>
  <si>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</si>
  <si>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</si>
  <si>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</si>
  <si>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</si>
  <si>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</si>
  <si>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</si>
  <si>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</si>
  <si>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</si>
  <si>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</si>
  <si>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</si>
  <si>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</si>
  <si>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</si>
  <si>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</si>
  <si>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</si>
  <si>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</si>
  <si>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</si>
  <si>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</si>
  <si>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</si>
  <si>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</si>
  <si>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</si>
  <si>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</si>
  <si>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</si>
  <si>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</si>
  <si>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</si>
  <si>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</si>
  <si>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</si>
  <si>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</si>
  <si>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</si>
  <si>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</si>
  <si>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</si>
  <si>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</si>
  <si>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</si>
  <si>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</si>
  <si>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</si>
  <si>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</si>
  <si>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</si>
  <si>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</si>
  <si>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</si>
  <si>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</si>
  <si>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</si>
  <si>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</si>
  <si>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</si>
  <si>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</si>
  <si>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</si>
  <si>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</si>
  <si>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</si>
  <si>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</si>
  <si>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</si>
  <si>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</si>
  <si>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</si>
  <si>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</si>
  <si>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</si>
  <si>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</si>
  <si>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</si>
  <si>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</si>
  <si>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</si>
  <si>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</si>
  <si>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</si>
  <si>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</si>
  <si>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</si>
  <si>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</si>
  <si>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</si>
  <si>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</si>
  <si>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</si>
  <si>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</si>
  <si>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</si>
  <si>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</si>
  <si>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</si>
  <si>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</si>
  <si>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</si>
  <si>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</si>
  <si>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</si>
  <si>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</si>
  <si>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</si>
  <si>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</si>
  <si>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</si>
  <si>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</si>
  <si>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</si>
  <si>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</si>
  <si>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</si>
  <si>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</si>
  <si>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</si>
  <si>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</si>
  <si>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</si>
  <si>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</si>
  <si>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</si>
  <si>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</si>
  <si>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</si>
  <si>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</si>
  <si>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</si>
  <si>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</si>
  <si>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</si>
  <si>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</si>
  <si>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</si>
  <si>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</si>
  <si>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</si>
  <si>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</si>
  <si>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</si>
  <si>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</si>
  <si>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</si>
  <si>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</si>
  <si>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</si>
  <si>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</si>
  <si>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</si>
  <si>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</si>
  <si>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</si>
  <si>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</si>
  <si>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</si>
  <si>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</si>
  <si>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</si>
  <si>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</si>
  <si>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</si>
  <si>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</si>
  <si>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</si>
  <si>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</si>
  <si>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</si>
  <si>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</si>
  <si>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</si>
  <si>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</si>
  <si>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</si>
  <si>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</si>
  <si>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</si>
  <si>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</si>
  <si>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</si>
  <si>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</si>
  <si>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</si>
  <si>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</si>
  <si>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</si>
  <si>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</si>
  <si>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</si>
  <si>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</si>
  <si>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</si>
  <si>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</si>
  <si>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</si>
  <si>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</si>
  <si>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</si>
  <si>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</si>
  <si>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</si>
  <si>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</si>
  <si>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</si>
  <si>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</si>
  <si>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</si>
  <si>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</si>
  <si>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</si>
  <si>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</si>
  <si>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</si>
  <si>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</si>
  <si>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</si>
  <si>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</si>
  <si>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</si>
  <si>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</si>
  <si>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</si>
  <si>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</si>
  <si>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</si>
  <si>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</si>
  <si>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</si>
  <si>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</si>
  <si>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</si>
  <si>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</si>
  <si>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</si>
  <si>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</si>
  <si>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</si>
  <si>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</si>
  <si>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</si>
  <si>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</si>
  <si>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</si>
  <si>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</si>
  <si>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</si>
  <si>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</si>
  <si>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</si>
  <si>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</si>
  <si>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</si>
  <si>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</si>
  <si>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</si>
  <si>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</si>
  <si>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</si>
  <si>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</si>
  <si>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</si>
  <si>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</si>
  <si>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</si>
  <si>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</si>
  <si>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</si>
  <si>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</si>
  <si>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</si>
  <si>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</si>
  <si>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</si>
  <si>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</si>
  <si>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</si>
  <si>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</si>
  <si>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</si>
  <si>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</si>
  <si>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</si>
  <si>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</si>
  <si>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</si>
  <si>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</si>
  <si>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</si>
  <si>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</si>
  <si>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</si>
  <si>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</si>
  <si>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</si>
  <si>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</si>
  <si>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</si>
  <si>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</si>
  <si>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</si>
  <si>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</si>
  <si>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</si>
  <si>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</si>
  <si>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</si>
  <si>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</si>
  <si>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</si>
  <si>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</si>
  <si>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</si>
  <si>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</si>
  <si>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</si>
  <si>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</si>
  <si>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</si>
  <si>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</si>
  <si>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</si>
  <si>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</si>
  <si>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</si>
  <si>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</si>
  <si>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</si>
  <si>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</si>
  <si>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</si>
  <si>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</si>
  <si>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</si>
  <si>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</si>
  <si>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</si>
  <si>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</si>
  <si>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</si>
  <si>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</si>
  <si>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</si>
  <si>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</si>
  <si>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</si>
  <si>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</si>
  <si>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</si>
  <si>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</si>
  <si>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</si>
  <si>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</si>
  <si>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</si>
  <si>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</si>
  <si>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</si>
  <si>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</si>
  <si>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</si>
  <si>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</si>
  <si>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</si>
  <si>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</si>
  <si>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</si>
  <si>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</si>
  <si>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</si>
  <si>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</si>
  <si>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</si>
  <si>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</si>
  <si>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</si>
  <si>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</si>
  <si>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</si>
  <si>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</si>
  <si>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</si>
  <si>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</si>
  <si>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</si>
  <si>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</si>
  <si>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</si>
  <si>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</si>
  <si>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</si>
  <si>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</si>
  <si>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</si>
  <si>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</si>
  <si>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</si>
  <si>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</si>
  <si>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</si>
  <si>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</si>
  <si>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</si>
  <si>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</si>
  <si>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</si>
  <si>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</si>
  <si>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</si>
  <si>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</si>
  <si>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</si>
  <si>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</si>
  <si>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</si>
  <si>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</si>
  <si>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</si>
  <si>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</si>
  <si>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</si>
  <si>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</si>
  <si>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</si>
  <si>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</si>
  <si>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</si>
  <si>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</si>
  <si>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</si>
  <si>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</si>
  <si>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</si>
  <si>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</si>
  <si>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</si>
  <si>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</si>
  <si>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</si>
  <si>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</si>
  <si>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</si>
  <si>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</si>
  <si>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</si>
  <si>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</si>
  <si>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</si>
  <si>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</si>
  <si>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</si>
  <si>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</si>
  <si>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</si>
  <si>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</si>
  <si>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</si>
  <si>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</si>
  <si>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</si>
  <si>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</si>
  <si>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</si>
  <si>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</si>
  <si>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</si>
  <si>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</si>
  <si>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</si>
  <si>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</si>
  <si>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</si>
  <si>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</si>
  <si>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</si>
  <si>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</si>
  <si>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</si>
  <si>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</si>
  <si>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</si>
  <si>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</si>
  <si>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</si>
  <si>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</si>
  <si>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</si>
  <si>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</si>
  <si>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</si>
  <si>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</si>
  <si>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</si>
  <si>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</si>
  <si>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</si>
  <si>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</si>
  <si>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</si>
  <si>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</si>
  <si>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</si>
  <si>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</si>
  <si>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</si>
  <si>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</si>
  <si>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</si>
  <si>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</si>
  <si>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</si>
  <si>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</si>
  <si>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</si>
  <si>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</si>
  <si>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</si>
  <si>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</si>
  <si>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</si>
  <si>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</si>
  <si>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</si>
  <si>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</si>
  <si>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</si>
  <si>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</si>
  <si>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</si>
  <si>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</si>
  <si>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</si>
  <si>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</si>
  <si>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</si>
  <si>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</si>
  <si>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</si>
  <si>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</si>
  <si>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</si>
  <si>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</si>
  <si>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</si>
  <si>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</si>
  <si>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</si>
  <si>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</si>
  <si>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</si>
  <si>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</si>
  <si>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</si>
  <si>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</si>
  <si>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</si>
  <si>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</si>
  <si>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</si>
  <si>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</si>
  <si>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</si>
  <si>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</si>
  <si>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</si>
  <si>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</si>
  <si>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</si>
  <si>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</si>
  <si>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</si>
  <si>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</si>
  <si>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</si>
  <si>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</si>
  <si>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</si>
  <si>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</si>
  <si>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</si>
  <si>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</si>
  <si>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</si>
  <si>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</si>
  <si>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</si>
  <si>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</si>
  <si>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</si>
  <si>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</si>
  <si>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</si>
  <si>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</si>
  <si>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</si>
  <si>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</si>
  <si>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</si>
  <si>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</si>
  <si>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</si>
  <si>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</si>
  <si>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</si>
  <si>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</si>
  <si>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</si>
  <si>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</si>
  <si>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</si>
  <si>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</si>
  <si>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</si>
  <si>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</si>
  <si>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</si>
  <si>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</si>
  <si>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</si>
  <si>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</si>
  <si>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</si>
  <si>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</si>
  <si>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</si>
  <si>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</si>
  <si>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</si>
  <si>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</si>
  <si>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</si>
  <si>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</si>
  <si>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</si>
  <si>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</si>
  <si>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</si>
  <si>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</si>
  <si>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</si>
  <si>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</si>
  <si>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</si>
  <si>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</si>
  <si>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</si>
  <si>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</si>
  <si>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</si>
  <si>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</si>
  <si>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</si>
  <si>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</si>
  <si>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</si>
  <si>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</si>
  <si>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</si>
  <si>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</si>
  <si>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</si>
  <si>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</si>
  <si>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</si>
  <si>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</si>
  <si>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</si>
  <si>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</si>
  <si>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</si>
  <si>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</si>
  <si>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</si>
  <si>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</si>
  <si>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</si>
  <si>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</si>
  <si>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</si>
  <si>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</si>
  <si>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</si>
  <si>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</si>
  <si>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</si>
  <si>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</si>
  <si>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</si>
  <si>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</si>
  <si>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</si>
  <si>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</si>
  <si>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</si>
  <si>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</si>
  <si>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</si>
  <si>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</si>
  <si>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</si>
  <si>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</si>
  <si>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</si>
  <si>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</si>
  <si>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</si>
  <si>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</si>
  <si>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</si>
  <si>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</si>
  <si>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</si>
  <si>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</si>
  <si>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</si>
  <si>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</si>
  <si>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</si>
  <si>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</si>
  <si>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</si>
  <si>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</si>
  <si>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</si>
  <si>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</si>
  <si>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</si>
  <si>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</si>
  <si>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</si>
  <si>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</si>
  <si>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</si>
  <si>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</si>
  <si>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</si>
  <si>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</si>
  <si>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</si>
  <si>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</si>
  <si>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</si>
  <si>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</si>
  <si>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</si>
  <si>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</si>
  <si>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</si>
  <si>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</si>
  <si>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</si>
  <si>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</si>
  <si>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</si>
  <si>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</si>
  <si>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</si>
  <si>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</si>
  <si>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</si>
  <si>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</si>
  <si>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</si>
  <si>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</si>
  <si>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</si>
  <si>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</si>
  <si>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</si>
  <si>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</si>
  <si>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</si>
  <si>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</si>
  <si>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</si>
  <si>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</si>
  <si>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</si>
  <si>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</si>
  <si>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</si>
  <si>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</si>
  <si>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</si>
  <si>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</si>
  <si>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</si>
  <si>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</si>
  <si>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</si>
  <si>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</si>
  <si>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</si>
  <si>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</si>
  <si>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</si>
  <si>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</si>
  <si>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</si>
  <si>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</si>
  <si>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</si>
  <si>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</si>
  <si>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</si>
  <si>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</si>
  <si>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</si>
  <si>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</si>
  <si>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</si>
  <si>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</si>
  <si>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</si>
  <si>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</si>
  <si>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</si>
  <si>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</si>
  <si>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</si>
  <si>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</si>
  <si>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</si>
  <si>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</si>
  <si>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</si>
  <si>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</si>
  <si>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</si>
  <si>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</si>
  <si>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</si>
  <si>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</si>
  <si>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</si>
  <si>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</si>
  <si>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</si>
  <si>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</si>
  <si>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</si>
  <si>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</si>
  <si>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</si>
  <si>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</si>
  <si>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</si>
  <si>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</si>
  <si>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</si>
  <si>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</si>
  <si>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</si>
  <si>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</si>
  <si>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</si>
  <si>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</si>
  <si>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</si>
  <si>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</si>
  <si>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</si>
  <si>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</si>
  <si>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</si>
  <si>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</si>
  <si>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</si>
  <si>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</si>
  <si>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</si>
  <si>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</si>
  <si>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</si>
  <si>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</si>
  <si>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</si>
  <si>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</si>
  <si>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</si>
  <si>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</si>
  <si>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</si>
  <si>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</si>
  <si>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</si>
  <si>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</si>
  <si>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</si>
  <si>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</si>
  <si>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</si>
  <si>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</si>
  <si>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</si>
  <si>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</si>
  <si>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</si>
  <si>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</si>
  <si>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</si>
  <si>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</si>
  <si>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</si>
  <si>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</si>
  <si>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</si>
  <si>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</si>
  <si>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</si>
  <si>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</si>
  <si>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</si>
  <si>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</si>
  <si>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</si>
  <si>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</si>
  <si>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</si>
  <si>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</si>
  <si>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</si>
  <si>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</si>
  <si>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</si>
  <si>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</si>
  <si>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</si>
  <si>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</si>
  <si>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</si>
  <si>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</si>
  <si>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</si>
  <si>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</si>
  <si>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</si>
  <si>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</si>
  <si>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</si>
  <si>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</si>
  <si>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</si>
  <si>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</si>
  <si>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</si>
  <si>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</si>
  <si>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</si>
  <si>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</si>
  <si>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</si>
  <si>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</si>
  <si>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</si>
  <si>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</si>
  <si>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</si>
  <si>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</si>
  <si>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</si>
  <si>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</si>
  <si>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</si>
  <si>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</si>
  <si>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</si>
  <si>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</si>
  <si>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</si>
  <si>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</si>
  <si>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</si>
  <si>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</si>
  <si>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</si>
  <si>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</si>
  <si>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</si>
  <si>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</si>
  <si>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</si>
  <si>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</si>
  <si>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</si>
  <si>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</si>
  <si>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</si>
  <si>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</si>
  <si>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</si>
  <si>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</si>
  <si>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</si>
  <si>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</si>
  <si>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</si>
  <si>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</si>
  <si>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</si>
  <si>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</si>
  <si>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</si>
  <si>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</si>
  <si>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</si>
  <si>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</si>
  <si>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</si>
  <si>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</si>
  <si>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</si>
  <si>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</si>
  <si>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</si>
  <si>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</si>
  <si>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</si>
  <si>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</si>
  <si>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</si>
  <si>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</si>
  <si>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</si>
  <si>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</si>
  <si>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</si>
  <si>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</si>
  <si>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</si>
  <si>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</si>
  <si>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</si>
  <si>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</si>
  <si>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</si>
  <si>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</si>
  <si>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</si>
  <si>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</si>
  <si>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</si>
  <si>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</si>
  <si>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</si>
  <si>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</si>
  <si>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</si>
  <si>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</si>
  <si>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</si>
  <si>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</si>
  <si>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</si>
  <si>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</si>
  <si>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</si>
  <si>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</si>
  <si>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</si>
  <si>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</si>
  <si>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</si>
  <si>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</si>
  <si>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</si>
  <si>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</si>
  <si>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</si>
  <si>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</si>
  <si>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</si>
  <si>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</si>
  <si>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</si>
  <si>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</si>
  <si>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</si>
  <si>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</si>
  <si>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</si>
  <si>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</si>
  <si>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</si>
  <si>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</si>
  <si>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</si>
  <si>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</si>
  <si>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</si>
  <si>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</si>
  <si>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</si>
  <si>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</si>
  <si>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</si>
  <si>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</si>
  <si>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</si>
  <si>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</si>
  <si>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</si>
  <si>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</si>
  <si>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</si>
  <si>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</si>
  <si>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</si>
  <si>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</si>
  <si>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</si>
  <si>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</si>
  <si>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</si>
  <si>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</si>
  <si>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</si>
  <si>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</si>
  <si>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</si>
  <si>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</si>
  <si>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</si>
  <si>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</si>
  <si>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</si>
  <si>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</si>
  <si>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</si>
  <si>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</si>
  <si>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</si>
  <si>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</si>
  <si>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</si>
  <si>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</si>
  <si>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</si>
  <si>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</si>
  <si>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</si>
  <si>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</si>
  <si>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</si>
  <si>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</si>
  <si>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</si>
  <si>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</si>
  <si>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</si>
  <si>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</si>
  <si>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</si>
  <si>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</si>
  <si>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</si>
  <si>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</si>
  <si>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</si>
  <si>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</si>
  <si>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</si>
  <si>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</si>
  <si>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</si>
  <si>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</si>
  <si>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</si>
  <si>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</si>
  <si>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</si>
  <si>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</si>
  <si>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</si>
  <si>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</si>
  <si>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</si>
  <si>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</si>
  <si>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</si>
  <si>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</si>
  <si>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</si>
  <si>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</si>
  <si>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</si>
  <si>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</si>
  <si>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</si>
  <si>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</si>
  <si>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</si>
  <si>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</si>
  <si>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</si>
  <si>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</si>
  <si>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</si>
  <si>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</si>
  <si>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</si>
  <si>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</si>
  <si>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</si>
  <si>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</si>
  <si>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</si>
  <si>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</si>
  <si>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</si>
  <si>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</si>
  <si>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</si>
  <si>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</si>
  <si>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</si>
  <si>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</si>
  <si>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</si>
  <si>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</si>
  <si>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</si>
  <si>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</si>
  <si>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</si>
  <si>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</si>
  <si>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</si>
  <si>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</si>
  <si>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</si>
  <si>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</si>
  <si>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</si>
  <si>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</si>
  <si>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</si>
  <si>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</si>
  <si>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</si>
  <si>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</si>
  <si>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</si>
  <si>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</si>
  <si>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</si>
  <si>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</si>
  <si>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</si>
  <si>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</si>
  <si>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</si>
  <si>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</si>
  <si>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</si>
  <si>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</si>
  <si>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</si>
  <si>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</si>
  <si>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</si>
  <si>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</si>
  <si>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</si>
  <si>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</si>
  <si>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</si>
  <si>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</si>
  <si>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</si>
  <si>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</si>
  <si>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</si>
  <si>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</si>
  <si>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</si>
  <si>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</si>
  <si>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</si>
  <si>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</si>
  <si>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</si>
  <si>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</si>
  <si>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</si>
  <si>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</si>
  <si>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</si>
  <si>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</si>
  <si>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</si>
  <si>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</si>
  <si>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</si>
  <si>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</si>
  <si>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</si>
  <si>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</si>
  <si>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</si>
  <si>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</si>
  <si>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</si>
  <si>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</si>
  <si>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</si>
  <si>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</si>
  <si>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</si>
  <si>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</si>
  <si>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</si>
  <si>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</si>
  <si>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</si>
  <si>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</si>
  <si>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</si>
  <si>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</si>
  <si>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</si>
  <si>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</si>
  <si>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</si>
  <si>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</si>
  <si>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</si>
  <si>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</si>
  <si>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</si>
  <si>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</si>
  <si>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</si>
  <si>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</si>
  <si>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</si>
  <si>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</si>
  <si>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</si>
  <si>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</si>
  <si>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</si>
  <si>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</si>
  <si>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</si>
  <si>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</si>
  <si>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</si>
  <si>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</si>
  <si>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</si>
  <si>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</si>
  <si>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</si>
  <si>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</si>
  <si>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</si>
  <si>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</si>
  <si>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</si>
  <si>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</si>
  <si>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</si>
  <si>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</si>
  <si>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</si>
  <si>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</si>
  <si>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</si>
  <si>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</si>
  <si>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</si>
  <si>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</si>
  <si>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</si>
  <si>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</si>
  <si>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</si>
  <si>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</si>
  <si>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</si>
  <si>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</si>
  <si>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</si>
  <si>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</si>
  <si>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</si>
  <si>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</si>
  <si>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</si>
  <si>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</si>
  <si>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</si>
  <si>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</si>
  <si>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</si>
  <si>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</si>
  <si>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</si>
  <si>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</si>
  <si>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</si>
  <si>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</si>
  <si>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</si>
  <si>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</si>
  <si>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</si>
  <si>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</si>
  <si>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</si>
  <si>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</si>
  <si>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</si>
  <si>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</si>
  <si>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</si>
  <si>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</si>
  <si>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</si>
  <si>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</si>
  <si>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</si>
  <si>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</si>
  <si>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</si>
  <si>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</si>
  <si>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</si>
  <si>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</si>
  <si>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</si>
  <si>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</si>
  <si>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</si>
  <si>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</si>
  <si>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</si>
  <si>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</si>
  <si>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</si>
  <si>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</si>
  <si>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</si>
  <si>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</si>
  <si>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</si>
  <si>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</si>
  <si>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</si>
  <si>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</si>
  <si>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</si>
  <si>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</si>
  <si>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</si>
  <si>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</si>
  <si>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</si>
  <si>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</si>
  <si>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</si>
  <si>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</si>
  <si>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</si>
  <si>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</si>
  <si>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</si>
  <si>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</si>
  <si>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</si>
  <si>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</si>
  <si>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</si>
  <si>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</si>
  <si>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</si>
  <si>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</si>
  <si>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</si>
  <si>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</si>
  <si>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</si>
  <si>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</si>
  <si>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</si>
  <si>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</si>
  <si>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</si>
  <si>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</si>
  <si>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</si>
  <si>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</si>
  <si>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</si>
  <si>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</si>
  <si>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</si>
  <si>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</si>
  <si>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</si>
  <si>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</si>
  <si>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</si>
  <si>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</si>
  <si>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</si>
  <si>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</si>
  <si>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</si>
  <si>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</si>
  <si>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</si>
  <si>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</si>
  <si>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</si>
  <si>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</si>
  <si>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</si>
  <si>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</si>
  <si>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</si>
  <si>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</si>
  <si>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</si>
  <si>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</si>
  <si>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</si>
  <si>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</si>
  <si>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</si>
  <si>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</si>
  <si>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</si>
  <si>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</si>
  <si>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</si>
  <si>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</si>
  <si>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</si>
  <si>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</si>
  <si>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</si>
  <si>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</si>
  <si>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</si>
  <si>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</si>
  <si>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</si>
  <si>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</si>
  <si>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</si>
  <si>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</si>
  <si>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</si>
  <si>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</si>
  <si>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</si>
  <si>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</si>
  <si>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</si>
  <si>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</si>
  <si>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</si>
  <si>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</si>
  <si>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</si>
  <si>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</si>
  <si>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</si>
  <si>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</si>
  <si>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</si>
  <si>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</si>
  <si>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</si>
  <si>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</si>
  <si>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</si>
  <si>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</si>
  <si>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</si>
  <si>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</si>
  <si>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</si>
  <si>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</si>
  <si>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</si>
  <si>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</si>
  <si>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</si>
  <si>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</si>
  <si>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</si>
  <si>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</si>
  <si>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</si>
  <si>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</si>
  <si>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</si>
  <si>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</si>
  <si>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</si>
  <si>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</si>
  <si>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</si>
  <si>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</si>
  <si>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</si>
  <si>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</si>
  <si>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</si>
  <si>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</si>
  <si>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</si>
  <si>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</si>
  <si>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</si>
  <si>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</si>
  <si>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</si>
  <si>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</si>
  <si>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</si>
  <si>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</si>
  <si>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</si>
  <si>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</si>
  <si>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</si>
  <si>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</si>
  <si>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</si>
  <si>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</si>
  <si>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</si>
  <si>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</si>
  <si>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</si>
  <si>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</si>
  <si>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</si>
  <si>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</si>
  <si>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</si>
  <si>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</si>
  <si>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</si>
  <si>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</si>
  <si>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</si>
  <si>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</si>
  <si>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</si>
  <si>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</si>
  <si>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</si>
  <si>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</si>
  <si>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</si>
  <si>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</si>
  <si>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</si>
  <si>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</si>
  <si>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</si>
  <si>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</si>
  <si>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</si>
  <si>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</si>
  <si>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</si>
  <si>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</si>
  <si>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</si>
  <si>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</si>
  <si>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</si>
  <si>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</si>
  <si>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</si>
  <si>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</si>
  <si>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</si>
  <si>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</si>
  <si>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</si>
  <si>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</si>
  <si>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</si>
  <si>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</si>
  <si>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</si>
  <si>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</si>
  <si>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</si>
  <si>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</si>
  <si>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</si>
  <si>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</si>
  <si>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</si>
  <si>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</si>
  <si>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</si>
  <si>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</si>
  <si>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</si>
  <si>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</si>
  <si>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</si>
  <si>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</si>
  <si>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</si>
  <si>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</si>
  <si>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</si>
  <si>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</si>
  <si>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</si>
  <si>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</si>
  <si>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</si>
  <si>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</si>
  <si>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</si>
  <si>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</si>
  <si>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</si>
  <si>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</si>
  <si>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</si>
  <si>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</si>
  <si>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</si>
  <si>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</si>
  <si>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</si>
  <si>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</si>
  <si>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</si>
  <si>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</si>
  <si>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</si>
  <si>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</si>
  <si>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</si>
  <si>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</si>
  <si>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</si>
  <si>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</si>
  <si>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</si>
  <si>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</si>
  <si>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</si>
  <si>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</si>
  <si>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</si>
  <si>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</si>
  <si>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</si>
  <si>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</si>
  <si>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</si>
  <si>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</si>
  <si>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</si>
  <si>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</si>
  <si>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</si>
  <si>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</si>
  <si>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</si>
  <si>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</si>
  <si>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</si>
  <si>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</si>
  <si>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</si>
  <si>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</si>
  <si>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</si>
  <si>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</si>
  <si>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</si>
  <si>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</si>
  <si>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</si>
  <si>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</si>
  <si>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</si>
  <si>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</si>
  <si>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</si>
  <si>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</si>
  <si>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</si>
  <si>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</si>
  <si>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</si>
  <si>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</si>
  <si>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</si>
  <si>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</si>
  <si>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</si>
  <si>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</si>
  <si>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</si>
  <si>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</si>
  <si>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</si>
  <si>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</si>
  <si>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</si>
  <si>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</si>
  <si>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</si>
  <si>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</si>
  <si>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</si>
  <si>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</si>
  <si>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</si>
  <si>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</si>
  <si>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</si>
  <si>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</si>
  <si>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</si>
  <si>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</si>
  <si>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</si>
  <si>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</si>
  <si>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</si>
  <si>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</si>
  <si>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</si>
  <si>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</si>
  <si>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</si>
  <si>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</si>
  <si>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</si>
  <si>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</si>
  <si>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</si>
  <si>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</si>
  <si>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</si>
  <si>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</si>
  <si>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</si>
  <si>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</si>
  <si>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</si>
  <si>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</si>
  <si>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</si>
  <si>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</si>
  <si>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</si>
  <si>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</si>
  <si>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</si>
  <si>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</si>
  <si>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</si>
  <si>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</si>
  <si>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</si>
  <si>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</si>
  <si>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</si>
  <si>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</si>
  <si>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</si>
  <si>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</si>
  <si>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</si>
  <si>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</si>
  <si>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</si>
  <si>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</si>
  <si>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</si>
  <si>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</si>
  <si>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</si>
  <si>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</si>
  <si>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</si>
  <si>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</si>
  <si>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</si>
  <si>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</si>
  <si>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</si>
  <si>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</si>
  <si>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</si>
  <si>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</si>
  <si>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</si>
  <si>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</si>
  <si>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</si>
  <si>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</si>
  <si>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</si>
  <si>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</si>
  <si>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</si>
  <si>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</si>
  <si>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</si>
  <si>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</si>
  <si>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</si>
  <si>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</si>
  <si>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</si>
  <si>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</si>
  <si>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</si>
  <si>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</si>
  <si>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</si>
  <si>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</si>
  <si>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</si>
  <si>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</si>
  <si>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</si>
  <si>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</si>
  <si>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</si>
  <si>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</si>
  <si>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</si>
  <si>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</si>
  <si>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</si>
  <si>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</si>
  <si>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</si>
  <si>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</si>
  <si>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</si>
  <si>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</si>
  <si>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</si>
  <si>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</si>
  <si>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</si>
  <si>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</si>
  <si>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</si>
  <si>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</si>
  <si>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</si>
  <si>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</si>
  <si>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</si>
  <si>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</si>
  <si>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</si>
  <si>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</si>
  <si>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</si>
  <si>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</si>
  <si>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</si>
  <si>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</si>
  <si>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</si>
  <si>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</si>
  <si>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</si>
  <si>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</si>
  <si>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</si>
  <si>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</si>
  <si>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</si>
  <si>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</si>
  <si>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</si>
  <si>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</si>
  <si>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</si>
  <si>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</si>
  <si>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</si>
  <si>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</si>
  <si>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</si>
  <si>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</si>
  <si>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</si>
  <si>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</si>
  <si>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</si>
  <si>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</si>
  <si>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</si>
  <si>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</si>
  <si>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</si>
  <si>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</si>
  <si>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</si>
  <si>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</si>
  <si>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</si>
  <si>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</si>
  <si>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</si>
  <si>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</si>
  <si>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</si>
  <si>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</si>
  <si>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</si>
  <si>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</si>
  <si>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</si>
  <si>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</si>
  <si>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</si>
  <si>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</si>
  <si>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</si>
  <si>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</si>
  <si>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</si>
  <si>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</si>
  <si>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</si>
  <si>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</si>
  <si>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</si>
  <si>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</si>
  <si>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</si>
  <si>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</si>
  <si>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</si>
  <si>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</si>
  <si>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</si>
  <si>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</si>
  <si>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</si>
  <si>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</si>
  <si>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</si>
  <si>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</si>
  <si>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</si>
  <si>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</si>
  <si>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</si>
  <si>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</si>
  <si>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</si>
  <si>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</si>
  <si>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</si>
  <si>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</si>
  <si>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</si>
  <si>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</si>
  <si>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</si>
  <si>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</si>
  <si>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</si>
  <si>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</si>
  <si>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</si>
  <si>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</si>
  <si>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</si>
  <si>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</si>
  <si>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</si>
  <si>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</si>
  <si>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</si>
  <si>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</si>
  <si>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</si>
  <si>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</si>
  <si>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</si>
  <si>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</si>
  <si>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</si>
  <si>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</si>
  <si>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</si>
  <si>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</si>
  <si>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</si>
  <si>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</si>
  <si>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</si>
  <si>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</si>
  <si>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</si>
  <si>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</si>
  <si>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</si>
  <si>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</si>
  <si>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</si>
  <si>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</si>
  <si>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</si>
  <si>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</si>
  <si>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</si>
  <si>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</si>
  <si>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</si>
  <si>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</si>
  <si>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</si>
  <si>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</si>
  <si>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</si>
  <si>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</si>
  <si>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</si>
  <si>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</si>
  <si>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</si>
  <si>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</si>
  <si>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</si>
  <si>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</si>
  <si>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</si>
  <si>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</si>
  <si>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</si>
  <si>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</si>
  <si>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</si>
  <si>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</si>
  <si>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</si>
  <si>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</si>
  <si>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</si>
  <si>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</si>
  <si>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</si>
  <si>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</si>
  <si>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</si>
  <si>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</si>
  <si>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</si>
  <si>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</si>
  <si>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</si>
  <si>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</si>
  <si>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</si>
  <si>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</si>
  <si>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</si>
  <si>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</si>
  <si>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</si>
  <si>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</si>
  <si>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</si>
  <si>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</si>
  <si>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</si>
  <si>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</si>
  <si>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</si>
  <si>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</si>
  <si>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</si>
  <si>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</si>
  <si>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</si>
  <si>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</si>
  <si>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</si>
  <si>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</si>
  <si>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</si>
  <si>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</si>
  <si>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</si>
  <si>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</si>
  <si>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</si>
  <si>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</si>
  <si>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</si>
  <si>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</si>
  <si>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</si>
  <si>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</si>
  <si>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</si>
  <si>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</si>
  <si>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</si>
  <si>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</si>
  <si>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</si>
  <si>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</si>
  <si>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</si>
  <si>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</si>
  <si>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</si>
  <si>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</si>
  <si>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</si>
  <si>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</si>
  <si>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</si>
  <si>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</si>
  <si>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</si>
  <si>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</si>
  <si>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</si>
  <si>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</si>
  <si>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</si>
  <si>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</si>
  <si>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</si>
  <si>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</si>
  <si>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</si>
  <si>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</si>
  <si>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</si>
  <si>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</si>
  <si>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</si>
  <si>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</si>
  <si>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</si>
  <si>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</si>
  <si>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</si>
  <si>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</si>
  <si>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</si>
  <si>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</si>
  <si>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</si>
  <si>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</si>
  <si>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</si>
  <si>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</si>
  <si>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</si>
  <si>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</si>
  <si>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</si>
  <si>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</si>
  <si>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</si>
  <si>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</si>
  <si>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</si>
  <si>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</si>
  <si>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</si>
  <si>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</si>
  <si>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</si>
  <si>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</si>
  <si>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</si>
  <si>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</si>
  <si>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</si>
  <si>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</si>
  <si>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</si>
  <si>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</si>
  <si>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</si>
  <si>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</si>
  <si>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</si>
  <si>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</si>
  <si>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</si>
  <si>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</si>
  <si>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</si>
  <si>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</si>
  <si>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</si>
  <si>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</si>
  <si>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</si>
  <si>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</si>
  <si>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</si>
  <si>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</si>
  <si>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</si>
  <si>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</si>
  <si>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</si>
  <si>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</si>
  <si>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</si>
  <si>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</si>
  <si>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</si>
  <si>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</si>
  <si>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</si>
  <si>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</si>
  <si>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</si>
  <si>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</si>
  <si>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</si>
  <si>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</si>
  <si>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</si>
  <si>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</si>
  <si>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</si>
  <si>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</si>
  <si>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</si>
  <si>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</si>
  <si>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</si>
  <si>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</si>
  <si>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</si>
  <si>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</si>
  <si>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</si>
  <si>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</si>
  <si>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</si>
  <si>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</si>
  <si>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</si>
  <si>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</si>
  <si>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</si>
  <si>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</si>
  <si>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</si>
  <si>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</si>
  <si>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</si>
  <si>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</si>
  <si>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</si>
  <si>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</si>
  <si>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</si>
  <si>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</si>
  <si>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</si>
  <si>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</si>
  <si>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</si>
  <si>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</si>
  <si>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</si>
  <si>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</si>
  <si>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</si>
  <si>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</si>
  <si>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</si>
  <si>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</si>
  <si>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</si>
  <si>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</si>
  <si>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</si>
  <si>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</si>
  <si>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</si>
  <si>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</si>
  <si>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</si>
  <si>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</si>
  <si>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</si>
  <si>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</si>
  <si>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</si>
  <si>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</si>
  <si>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</si>
  <si>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</si>
  <si>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</si>
  <si>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</si>
  <si>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</si>
  <si>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</si>
  <si>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</si>
  <si>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</si>
  <si>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</si>
  <si>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</si>
  <si>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</si>
  <si>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</si>
  <si>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</si>
  <si>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</si>
  <si>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</si>
  <si>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</si>
  <si>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</si>
  <si>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</si>
  <si>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</si>
  <si>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</si>
  <si>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</si>
  <si>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</si>
  <si>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</si>
  <si>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</si>
  <si>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</si>
  <si>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</si>
  <si>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</si>
  <si>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</si>
  <si>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</si>
  <si>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</si>
  <si>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</si>
  <si>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</si>
  <si>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</si>
  <si>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</si>
  <si>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</si>
  <si>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</si>
  <si>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</si>
  <si>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</si>
  <si>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</si>
  <si>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</si>
  <si>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</si>
  <si>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</si>
  <si>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</si>
  <si>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</si>
  <si>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</si>
  <si>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</si>
  <si>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</si>
  <si>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</si>
  <si>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</si>
  <si>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</si>
  <si>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</si>
  <si>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</si>
  <si>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</si>
  <si>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</si>
  <si>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</si>
  <si>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</si>
  <si>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</si>
  <si>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</si>
  <si>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</si>
  <si>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</si>
  <si>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</si>
  <si>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</si>
  <si>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</si>
  <si>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</si>
  <si>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</si>
  <si>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</si>
  <si>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</si>
  <si>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</si>
  <si>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</si>
  <si>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</si>
  <si>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</si>
  <si>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</si>
  <si>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</si>
  <si>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</si>
  <si>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</si>
  <si>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</si>
  <si>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</si>
  <si>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</si>
  <si>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</si>
  <si>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</si>
  <si>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</si>
  <si>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</si>
  <si>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</si>
  <si>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</si>
  <si>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</si>
  <si>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</si>
  <si>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</si>
  <si>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</si>
  <si>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</si>
  <si>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</si>
  <si>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</si>
  <si>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</si>
  <si>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</si>
  <si>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</si>
  <si>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</si>
  <si>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</si>
  <si>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</si>
  <si>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</si>
  <si>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</si>
  <si>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</si>
  <si>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</si>
  <si>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</si>
  <si>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</si>
  <si>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</si>
  <si>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</si>
  <si>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</si>
  <si>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</si>
  <si>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</si>
  <si>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</si>
  <si>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</si>
  <si>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</si>
  <si>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</si>
  <si>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</si>
  <si>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</si>
  <si>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</si>
  <si>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</si>
  <si>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</si>
  <si>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</si>
  <si>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</si>
  <si>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</si>
  <si>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</si>
  <si>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</si>
  <si>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</si>
  <si>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</si>
  <si>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</si>
  <si>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</si>
  <si>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</si>
  <si>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</si>
  <si>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</si>
  <si>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</si>
  <si>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</si>
  <si>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</si>
  <si>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</si>
  <si>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</si>
  <si>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</si>
  <si>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</si>
  <si>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</si>
  <si>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</si>
  <si>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</si>
  <si>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</si>
  <si>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</si>
  <si>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</si>
  <si>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</si>
  <si>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</si>
  <si>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</si>
  <si>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</si>
  <si>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</si>
  <si>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</si>
  <si>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</si>
  <si>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</si>
  <si>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</si>
  <si>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</si>
  <si>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</si>
  <si>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</si>
  <si>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</si>
  <si>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</si>
  <si>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</si>
  <si>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</si>
  <si>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</si>
  <si>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</si>
  <si>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</si>
  <si>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</si>
  <si>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</si>
  <si>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</si>
  <si>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</si>
  <si>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</si>
  <si>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</si>
  <si>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</si>
  <si>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</si>
  <si>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</si>
  <si>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</si>
  <si>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</si>
  <si>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</si>
  <si>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</si>
  <si>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</si>
  <si>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</si>
  <si>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</si>
  <si>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</si>
  <si>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</si>
  <si>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</si>
  <si>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</si>
  <si>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</si>
  <si>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</si>
  <si>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</si>
  <si>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</si>
  <si>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</si>
  <si>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</si>
  <si>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</si>
  <si>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</si>
  <si>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</si>
  <si>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</si>
  <si>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</si>
  <si>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</si>
  <si>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</si>
  <si>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</si>
  <si>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</si>
  <si>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</si>
  <si>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</si>
  <si>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</si>
  <si>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</si>
  <si>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</si>
  <si>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</si>
  <si>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</si>
  <si>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</si>
  <si>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</si>
  <si>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</si>
  <si>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</si>
  <si>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</si>
  <si>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</si>
  <si>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</si>
  <si>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</si>
  <si>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</si>
  <si>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</si>
  <si>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</si>
  <si>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</si>
  <si>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</si>
  <si>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</si>
  <si>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</si>
  <si>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</si>
  <si>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</si>
  <si>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</si>
  <si>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</si>
  <si>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</si>
  <si>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</si>
  <si>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</si>
  <si>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</si>
  <si>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</si>
  <si>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</si>
  <si>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</si>
  <si>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</si>
  <si>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</si>
  <si>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</si>
  <si>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</si>
  <si>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</si>
  <si>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</si>
  <si>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</si>
  <si>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</si>
  <si>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</si>
  <si>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</si>
  <si>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</si>
  <si>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</si>
  <si>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</si>
  <si>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</si>
  <si>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</si>
  <si>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</si>
  <si>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</si>
  <si>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</si>
  <si>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</si>
  <si>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</si>
  <si>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</si>
  <si>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</si>
  <si>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</si>
  <si>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</si>
  <si>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</si>
  <si>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</si>
  <si>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</si>
  <si>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</si>
  <si>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</si>
  <si>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</si>
  <si>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</si>
  <si>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</si>
  <si>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</si>
  <si>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</si>
  <si>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</si>
  <si>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</si>
  <si>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</si>
  <si>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</si>
  <si>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</si>
  <si>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</si>
  <si>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</si>
  <si>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</si>
  <si>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</si>
  <si>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</si>
  <si>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</si>
  <si>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</si>
  <si>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</si>
  <si>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</si>
  <si>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</si>
  <si>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</si>
  <si>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</si>
  <si>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</si>
  <si>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</si>
  <si>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</si>
  <si>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</si>
  <si>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</si>
  <si>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</si>
  <si>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</si>
  <si>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</si>
  <si>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</si>
  <si>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</si>
  <si>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</si>
  <si>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</si>
  <si>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</si>
  <si>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</si>
  <si>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</si>
  <si>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</si>
  <si>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</si>
  <si>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</si>
  <si>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</si>
  <si>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</si>
  <si>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</si>
  <si>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</si>
  <si>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</si>
  <si>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</si>
  <si>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</si>
  <si>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</si>
  <si>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</si>
  <si>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</si>
  <si>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</si>
  <si>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</si>
  <si>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</si>
  <si>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</si>
  <si>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</si>
  <si>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</si>
  <si>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</si>
  <si>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</si>
  <si>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</si>
  <si>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</si>
  <si>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</si>
  <si>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</si>
  <si>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</si>
  <si>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</si>
  <si>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</si>
  <si>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</si>
  <si>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</si>
  <si>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</si>
  <si>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</si>
  <si>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</si>
  <si>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</si>
  <si>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</si>
  <si>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</si>
  <si>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</si>
  <si>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</si>
  <si>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</si>
  <si>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</si>
  <si>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</si>
  <si>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</si>
  <si>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</si>
  <si>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</si>
  <si>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</si>
  <si>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</si>
  <si>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</si>
  <si>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</si>
  <si>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</si>
  <si>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</si>
  <si>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</si>
  <si>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</si>
  <si>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</si>
  <si>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</si>
  <si>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</si>
  <si>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</si>
  <si>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</si>
  <si>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</si>
  <si>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</si>
  <si>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</si>
  <si>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</si>
  <si>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</si>
  <si>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</si>
  <si>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</si>
  <si>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</si>
  <si>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</si>
  <si>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</si>
  <si>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</si>
  <si>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</si>
  <si>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</si>
  <si>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</si>
  <si>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</si>
  <si>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</si>
  <si>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</si>
  <si>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</si>
  <si>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</si>
  <si>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</si>
  <si>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</si>
  <si>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</si>
  <si>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</si>
  <si>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</si>
  <si>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</si>
  <si>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</si>
  <si>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</si>
  <si>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</si>
  <si>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</si>
  <si>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</si>
  <si>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</si>
  <si>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</si>
  <si>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</si>
  <si>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</si>
  <si>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</si>
  <si>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</si>
  <si>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</si>
  <si>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</si>
  <si>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</si>
  <si>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</si>
  <si>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</si>
  <si>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</si>
  <si>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</si>
  <si>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</si>
  <si>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</si>
  <si>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</si>
  <si>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</si>
  <si>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</si>
  <si>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</si>
  <si>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</si>
  <si>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</si>
  <si>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</si>
  <si>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</si>
  <si>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</si>
  <si>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</si>
  <si>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</si>
  <si>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</si>
  <si>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</si>
  <si>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</si>
  <si>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</si>
  <si>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</si>
  <si>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</si>
  <si>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</si>
  <si>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</si>
  <si>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</si>
  <si>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</si>
  <si>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</si>
  <si>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</si>
  <si>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</si>
  <si>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</si>
  <si>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</si>
  <si>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</si>
  <si>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</si>
  <si>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</si>
  <si>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</si>
  <si>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</si>
  <si>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</si>
  <si>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</si>
  <si>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</si>
  <si>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</si>
  <si>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</si>
  <si>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</si>
  <si>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</si>
  <si>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</si>
  <si>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</si>
  <si>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</si>
  <si>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</si>
  <si>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</si>
  <si>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</si>
  <si>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</si>
  <si>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</si>
  <si>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</si>
  <si>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</si>
  <si>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</si>
  <si>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</si>
  <si>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</si>
  <si>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</si>
  <si>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</si>
  <si>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</si>
  <si>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</si>
  <si>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</si>
  <si>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</si>
  <si>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</si>
  <si>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</si>
  <si>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</si>
  <si>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</si>
  <si>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</si>
  <si>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</si>
  <si>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</si>
  <si>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</si>
  <si>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</si>
  <si>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</si>
  <si>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</si>
  <si>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</si>
  <si>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</si>
  <si>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</si>
  <si>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</si>
  <si>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</si>
  <si>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</si>
  <si>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</si>
  <si>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</si>
  <si>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</si>
  <si>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</si>
  <si>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</si>
  <si>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</si>
  <si>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</si>
  <si>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</si>
  <si>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</si>
  <si>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</si>
  <si>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</si>
  <si>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</si>
  <si>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</si>
  <si>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</si>
  <si>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</si>
  <si>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</si>
  <si>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</si>
  <si>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</si>
  <si>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</si>
  <si>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</si>
  <si>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</si>
  <si>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</si>
  <si>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</si>
  <si>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</si>
  <si>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</si>
  <si>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</si>
  <si>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</si>
  <si>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</si>
  <si>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</si>
  <si>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</si>
  <si>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</si>
  <si>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</si>
  <si>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</si>
  <si>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</si>
  <si>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</si>
  <si>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</si>
  <si>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</si>
  <si>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</si>
  <si>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</si>
  <si>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</si>
  <si>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</si>
  <si>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</si>
  <si>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</si>
  <si>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</si>
  <si>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</si>
  <si>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</si>
  <si>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</si>
  <si>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</si>
  <si>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</si>
  <si>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</si>
  <si>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</si>
  <si>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</si>
  <si>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</si>
  <si>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</si>
  <si>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</si>
  <si>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</si>
  <si>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</si>
  <si>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</si>
  <si>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</si>
  <si>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</si>
  <si>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</si>
  <si>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</si>
  <si>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</si>
  <si>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</si>
  <si>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</si>
  <si>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</si>
  <si>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</si>
  <si>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</si>
  <si>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</si>
  <si>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</si>
  <si>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</si>
  <si>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</si>
  <si>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</si>
  <si>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</si>
  <si>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</si>
  <si>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</si>
  <si>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</si>
  <si>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</si>
  <si>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</si>
  <si>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</si>
  <si>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</si>
  <si>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</si>
  <si>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</si>
  <si>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</si>
  <si>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</si>
  <si>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</si>
  <si>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</si>
  <si>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</si>
  <si>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</si>
  <si>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</si>
  <si>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</si>
  <si>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</si>
  <si>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</si>
  <si>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</si>
  <si>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</si>
  <si>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</si>
  <si>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</si>
  <si>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</si>
  <si>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</si>
  <si>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</si>
  <si>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</si>
  <si>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</si>
  <si>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</si>
  <si>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</si>
  <si>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</si>
  <si>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</si>
  <si>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</si>
  <si>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</si>
  <si>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</si>
  <si>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</si>
  <si>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</si>
  <si>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</si>
  <si>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</si>
  <si>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</si>
  <si>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</si>
  <si>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</si>
  <si>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</si>
  <si>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</si>
  <si>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</si>
  <si>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</si>
  <si>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</si>
  <si>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</si>
  <si>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</si>
  <si>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</si>
  <si>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</si>
  <si>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</si>
  <si>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</si>
  <si>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</si>
  <si>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</si>
  <si>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</si>
  <si>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</si>
  <si>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</si>
  <si>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</si>
  <si>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</si>
  <si>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</si>
  <si>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</si>
  <si>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</si>
  <si>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</si>
  <si>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</si>
  <si>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</si>
  <si>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</si>
  <si>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</si>
  <si>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</si>
  <si>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</si>
  <si>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</si>
  <si>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</si>
  <si>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</si>
  <si>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</si>
  <si>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</si>
  <si>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</si>
  <si>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</si>
  <si>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</si>
  <si>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</si>
  <si>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</si>
  <si>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</si>
  <si>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</si>
  <si>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</si>
  <si>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</si>
  <si>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</si>
  <si>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</si>
  <si>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</si>
  <si>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</si>
  <si>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</si>
  <si>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</si>
  <si>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</si>
  <si>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</si>
  <si>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</si>
  <si>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</si>
  <si>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</si>
  <si>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</si>
  <si>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</si>
  <si>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</si>
  <si>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</si>
  <si>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</si>
  <si>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</si>
  <si>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</si>
  <si>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</si>
  <si>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</si>
  <si>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</si>
  <si>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</si>
  <si>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</si>
  <si>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</si>
  <si>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</si>
  <si>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</si>
  <si>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</si>
  <si>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</si>
  <si>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</si>
  <si>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</si>
  <si>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</si>
  <si>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</si>
  <si>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</si>
  <si>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</si>
  <si>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</si>
  <si>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</si>
  <si>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</si>
  <si>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</si>
  <si>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</si>
  <si>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</si>
  <si>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</si>
  <si>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</si>
  <si>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</si>
  <si>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</si>
  <si>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</si>
  <si>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</si>
  <si>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</si>
  <si>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</si>
  <si>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</si>
  <si>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</si>
  <si>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</si>
  <si>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</si>
  <si>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</si>
  <si>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</si>
  <si>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</si>
  <si>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</si>
  <si>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</si>
  <si>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</si>
  <si>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</si>
  <si>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</si>
  <si>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</si>
  <si>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</si>
  <si>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</si>
  <si>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</si>
  <si>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</si>
  <si>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</si>
  <si>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</si>
  <si>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</si>
  <si>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</si>
  <si>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</si>
  <si>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</si>
  <si>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</si>
  <si>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</si>
  <si>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</si>
  <si>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</si>
  <si>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</si>
  <si>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</si>
  <si>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</si>
  <si>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</si>
  <si>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</si>
  <si>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</si>
  <si>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</si>
  <si>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</si>
  <si>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</si>
  <si>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</si>
  <si>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</si>
  <si>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</si>
  <si>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</si>
  <si>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</si>
  <si>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</si>
  <si>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</si>
  <si>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</si>
  <si>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</si>
  <si>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</si>
  <si>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</si>
  <si>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</si>
  <si>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</si>
  <si>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</si>
  <si>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</si>
  <si>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</si>
  <si>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</si>
  <si>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</si>
  <si>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</si>
  <si>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</si>
  <si>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</si>
  <si>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</si>
  <si>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</si>
  <si>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</si>
  <si>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</si>
  <si>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</si>
  <si>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</si>
  <si>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</si>
  <si>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</si>
  <si>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</si>
  <si>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</si>
  <si>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</si>
  <si>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</si>
  <si>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</si>
  <si>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</si>
  <si>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</si>
  <si>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</si>
  <si>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</si>
  <si>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</si>
  <si>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</si>
  <si>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</si>
  <si>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</si>
  <si>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</si>
  <si>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</si>
  <si>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</si>
  <si>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</si>
  <si>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</si>
  <si>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</si>
  <si>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</si>
  <si>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</si>
  <si>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</si>
  <si>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</si>
  <si>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</si>
  <si>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</si>
  <si>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</si>
  <si>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</si>
  <si>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</si>
  <si>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</si>
  <si>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</si>
  <si>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</si>
  <si>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</si>
  <si>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</si>
  <si>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</si>
  <si>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</si>
  <si>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</si>
  <si>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</si>
  <si>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</si>
  <si>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</si>
  <si>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</si>
  <si>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</si>
  <si>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</si>
  <si>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</si>
  <si>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</si>
  <si>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</si>
  <si>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</si>
  <si>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</si>
  <si>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</si>
  <si>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</si>
  <si>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</si>
  <si>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</si>
  <si>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</si>
  <si>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</si>
  <si>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</si>
  <si>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</si>
  <si>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</si>
  <si>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</si>
  <si>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</si>
  <si>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</si>
  <si>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</si>
  <si>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</si>
  <si>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</si>
  <si>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</si>
  <si>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</si>
  <si>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</si>
  <si>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</si>
  <si>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</si>
  <si>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</si>
  <si>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</si>
  <si>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</si>
  <si>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</si>
  <si>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</si>
  <si>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</si>
  <si>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</si>
  <si>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</si>
  <si>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</si>
  <si>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</si>
  <si>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</si>
  <si>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</si>
  <si>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</si>
  <si>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</si>
  <si>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</si>
  <si>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</si>
  <si>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</si>
  <si>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</si>
  <si>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</si>
  <si>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</si>
  <si>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</si>
  <si>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</si>
  <si>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</si>
  <si>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</si>
  <si>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</si>
  <si>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</si>
  <si>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</si>
  <si>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</si>
  <si>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</si>
  <si>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</si>
  <si>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</si>
  <si>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</si>
  <si>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</si>
  <si>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</si>
  <si>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</si>
  <si>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</si>
  <si>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</si>
  <si>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</si>
  <si>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</si>
  <si>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</si>
  <si>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</si>
  <si>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</si>
  <si>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</si>
  <si>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</si>
  <si>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</si>
  <si>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</si>
  <si>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</si>
  <si>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</si>
  <si>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</si>
  <si>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</si>
  <si>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</si>
  <si>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</si>
  <si>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</si>
  <si>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</si>
  <si>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</si>
  <si>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</si>
  <si>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</si>
  <si>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</si>
  <si>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</si>
  <si>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</si>
  <si>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</si>
  <si>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</si>
  <si>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</si>
  <si>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</si>
  <si>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</si>
  <si>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</si>
  <si>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</si>
  <si>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</si>
  <si>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</si>
  <si>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</si>
  <si>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</si>
  <si>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</si>
  <si>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</si>
  <si>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</si>
  <si>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</si>
  <si>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</si>
  <si>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</si>
  <si>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</si>
  <si>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</si>
  <si>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</si>
  <si>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</si>
  <si>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</si>
  <si>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</si>
  <si>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</si>
  <si>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</si>
  <si>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</si>
  <si>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</si>
  <si>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</si>
  <si>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</si>
  <si>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</si>
  <si>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</si>
  <si>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</si>
  <si>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</si>
  <si>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</si>
  <si>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</si>
  <si>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</si>
  <si>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</si>
  <si>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</si>
  <si>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</si>
  <si>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</si>
  <si>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</si>
  <si>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</si>
  <si>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</si>
  <si>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</si>
  <si>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</si>
  <si>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</si>
  <si>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</si>
  <si>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</si>
  <si>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</si>
  <si>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</si>
  <si>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</si>
  <si>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</si>
  <si>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</si>
  <si>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</si>
  <si>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</si>
  <si>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</si>
  <si>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</si>
  <si>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</si>
  <si>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</si>
  <si>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</si>
  <si>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</si>
  <si>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</si>
  <si>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</si>
  <si>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</si>
  <si>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</si>
  <si>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</si>
  <si>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</si>
  <si>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</si>
  <si>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</si>
  <si>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</si>
  <si>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</si>
  <si>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</si>
  <si>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</si>
  <si>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</si>
  <si>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</si>
  <si>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</si>
  <si>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</si>
  <si>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</si>
  <si>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</si>
  <si>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</si>
  <si>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</si>
  <si>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</si>
  <si>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</si>
  <si>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</si>
  <si>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</si>
  <si>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</si>
  <si>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</si>
  <si>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</si>
  <si>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</si>
  <si>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</si>
  <si>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</si>
  <si>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</si>
  <si>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</si>
  <si>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</si>
  <si>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</si>
  <si>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</si>
  <si>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</si>
  <si>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</si>
  <si>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</si>
  <si>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</si>
  <si>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</si>
  <si>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</si>
  <si>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</si>
  <si>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</si>
  <si>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</si>
  <si>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</si>
  <si>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</si>
  <si>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</si>
  <si>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</si>
  <si>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</si>
  <si>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</si>
  <si>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</si>
  <si>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</si>
  <si>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</si>
  <si>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</si>
  <si>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</si>
  <si>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</si>
  <si>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</si>
  <si>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</si>
  <si>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</si>
  <si>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</si>
  <si>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</si>
  <si>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</si>
  <si>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</si>
  <si>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</si>
  <si>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</si>
  <si>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</si>
  <si>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</si>
  <si>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</si>
  <si>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</si>
  <si>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</si>
  <si>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</si>
  <si>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</si>
  <si>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</si>
  <si>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</si>
  <si>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</si>
  <si>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</si>
  <si>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</si>
  <si>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</si>
  <si>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</si>
  <si>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</si>
  <si>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</si>
  <si>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</si>
  <si>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</si>
  <si>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</si>
  <si>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</si>
  <si>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</si>
  <si>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</si>
  <si>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</si>
  <si>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</si>
  <si>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</si>
  <si>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</si>
  <si>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</si>
  <si>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</si>
  <si>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</si>
  <si>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</si>
  <si>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</si>
  <si>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</si>
  <si>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</si>
  <si>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</si>
  <si>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</si>
  <si>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</si>
  <si>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</si>
  <si>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</si>
  <si>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</si>
  <si>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</si>
  <si>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</si>
  <si>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</si>
  <si>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</si>
  <si>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</si>
  <si>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</si>
  <si>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</si>
  <si>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</si>
  <si>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</si>
  <si>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</si>
  <si>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</si>
  <si>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</si>
  <si>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</si>
  <si>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</si>
  <si>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</si>
  <si>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</si>
  <si>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</si>
  <si>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</si>
  <si>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</si>
  <si>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</si>
  <si>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</si>
  <si>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</si>
  <si>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</si>
  <si>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</si>
  <si>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</si>
  <si>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</si>
  <si>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</si>
  <si>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</si>
  <si>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</si>
  <si>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</si>
  <si>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</si>
  <si>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</si>
  <si>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</si>
  <si>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</si>
  <si>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</si>
  <si>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</si>
  <si>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</si>
  <si>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</si>
  <si>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</si>
  <si>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</si>
  <si>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</si>
  <si>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</si>
  <si>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</si>
  <si>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</si>
  <si>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</si>
  <si>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</si>
  <si>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</si>
  <si>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</si>
  <si>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</si>
  <si>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</si>
  <si>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</si>
  <si>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</si>
  <si>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</si>
  <si>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</si>
  <si>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</si>
  <si>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</si>
  <si>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</si>
  <si>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</si>
  <si>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</si>
  <si>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</si>
  <si>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</si>
  <si>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</si>
  <si>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</si>
  <si>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</si>
  <si>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</si>
  <si>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</si>
  <si>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</si>
  <si>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</si>
  <si>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</si>
  <si>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</si>
  <si>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</si>
  <si>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</si>
  <si>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</si>
  <si>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</si>
  <si>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</si>
  <si>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</si>
  <si>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</si>
  <si>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</si>
  <si>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</si>
  <si>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</si>
  <si>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</si>
  <si>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</si>
  <si>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</si>
  <si>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</si>
  <si>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</si>
  <si>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</si>
  <si>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</si>
  <si>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</si>
  <si>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</si>
  <si>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</si>
  <si>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</si>
  <si>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</si>
  <si>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</si>
  <si>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</si>
  <si>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</si>
  <si>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</si>
  <si>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</si>
  <si>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</si>
  <si>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</si>
  <si>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</si>
  <si>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</si>
  <si>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</si>
  <si>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</si>
  <si>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</si>
  <si>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</si>
  <si>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</si>
  <si>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</si>
  <si>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</si>
  <si>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</si>
  <si>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</si>
  <si>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</si>
  <si>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</si>
  <si>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</si>
  <si>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</si>
  <si>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</si>
  <si>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</si>
  <si>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</si>
  <si>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</si>
  <si>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</si>
  <si>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</si>
  <si>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</si>
  <si>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</si>
  <si>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</si>
  <si>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</si>
  <si>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</si>
  <si>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</si>
  <si>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</si>
  <si>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</si>
  <si>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</si>
  <si>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</si>
  <si>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</si>
  <si>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</si>
  <si>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</si>
  <si>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</si>
  <si>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</si>
  <si>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</si>
  <si>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</si>
  <si>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</si>
  <si>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</si>
  <si>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</si>
  <si>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</si>
  <si>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</si>
  <si>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</si>
  <si>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</si>
  <si>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</si>
  <si>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</si>
  <si>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</si>
  <si>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</si>
  <si>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</si>
  <si>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</si>
  <si>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</si>
  <si>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</si>
  <si>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</si>
  <si>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</si>
  <si>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</si>
  <si>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</si>
  <si>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</si>
  <si>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</si>
  <si>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</si>
  <si>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</si>
  <si>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</si>
  <si>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</si>
  <si>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</si>
  <si>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</si>
  <si>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</si>
  <si>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</si>
  <si>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</si>
  <si>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</si>
  <si>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</si>
  <si>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</si>
  <si>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</si>
  <si>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</si>
  <si>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</si>
  <si>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</si>
  <si>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</si>
  <si>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</si>
  <si>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</si>
  <si>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</si>
  <si>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</si>
  <si>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</si>
  <si>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</si>
  <si>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</si>
  <si>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</si>
  <si>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</si>
  <si>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</si>
  <si>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</si>
  <si>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</si>
  <si>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</si>
  <si>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</si>
  <si>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</si>
  <si>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</si>
  <si>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</si>
  <si>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</si>
  <si>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</si>
  <si>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</si>
  <si>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</si>
  <si>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</si>
  <si>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</si>
  <si>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</si>
  <si>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</si>
  <si>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</si>
  <si>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</si>
  <si>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</si>
  <si>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</si>
  <si>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</si>
  <si>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</si>
  <si>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</si>
  <si>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</si>
  <si>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</si>
  <si>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</si>
  <si>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</si>
  <si>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</si>
  <si>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</si>
  <si>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</si>
  <si>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</si>
  <si>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</si>
  <si>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</si>
  <si>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</si>
  <si>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</si>
  <si>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</si>
  <si>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</si>
  <si>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</si>
  <si>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</si>
  <si>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</si>
  <si>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</si>
  <si>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</si>
  <si>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</si>
  <si>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</si>
  <si>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</si>
  <si>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</si>
  <si>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</si>
  <si>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</si>
  <si>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</si>
  <si>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</si>
  <si>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</si>
  <si>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</si>
  <si>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</si>
  <si>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</si>
  <si>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</si>
  <si>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</si>
  <si>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</si>
  <si>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</si>
  <si>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</si>
  <si>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</si>
  <si>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</si>
  <si>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</si>
  <si>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</si>
  <si>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</si>
  <si>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</si>
  <si>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</si>
  <si>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</si>
  <si>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</si>
  <si>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</si>
  <si>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</si>
  <si>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</si>
  <si>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</si>
  <si>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</si>
  <si>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</si>
  <si>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</si>
  <si>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</si>
  <si>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</si>
  <si>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</si>
  <si>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</si>
  <si>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</si>
  <si>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</si>
  <si>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</si>
  <si>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</si>
  <si>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</si>
  <si>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</si>
  <si>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</si>
  <si>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</si>
  <si>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</si>
  <si>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</si>
  <si>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</si>
  <si>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</si>
  <si>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</si>
  <si>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</si>
  <si>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</si>
  <si>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</si>
  <si>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</si>
  <si>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</si>
  <si>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</si>
  <si>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</si>
  <si>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</si>
  <si>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</si>
  <si>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</si>
  <si>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</si>
  <si>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</si>
  <si>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</si>
  <si>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</si>
  <si>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</si>
  <si>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</si>
  <si>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</si>
  <si>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</si>
  <si>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</si>
  <si>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</si>
  <si>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</si>
  <si>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</si>
  <si>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</si>
  <si>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</si>
  <si>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</si>
  <si>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</si>
  <si>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</si>
  <si>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</si>
  <si>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</si>
  <si>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</si>
  <si>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</si>
  <si>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</si>
  <si>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</si>
  <si>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</si>
  <si>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</si>
  <si>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</si>
  <si>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</si>
  <si>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</si>
  <si>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</si>
  <si>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</si>
  <si>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</si>
  <si>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</si>
  <si>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</si>
  <si>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</si>
  <si>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</si>
  <si>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</si>
  <si>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</si>
  <si>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</si>
  <si>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</si>
  <si>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</si>
  <si>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</si>
  <si>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</si>
  <si>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</si>
  <si>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</si>
  <si>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</si>
  <si>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</si>
  <si>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</si>
  <si>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</si>
  <si>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</si>
  <si>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</si>
  <si>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</si>
  <si>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</si>
  <si>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</si>
  <si>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</si>
  <si>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</si>
  <si>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</si>
  <si>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</si>
  <si>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</si>
  <si>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</si>
  <si>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</si>
  <si>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</si>
  <si>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</si>
  <si>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</si>
  <si>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</si>
  <si>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</si>
  <si>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</si>
  <si>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</si>
  <si>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</si>
  <si>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</si>
  <si>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</si>
  <si>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</si>
  <si>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</si>
  <si>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</si>
  <si>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</si>
  <si>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</si>
  <si>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</si>
  <si>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</si>
  <si>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</si>
  <si>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</si>
  <si>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</si>
  <si>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</si>
  <si>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</si>
  <si>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</si>
  <si>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</si>
  <si>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</si>
  <si>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</si>
  <si>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</si>
  <si>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</si>
  <si>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</si>
  <si>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</si>
  <si>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</si>
  <si>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</si>
  <si>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</si>
  <si>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</si>
  <si>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</si>
  <si>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</si>
  <si>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</si>
  <si>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</si>
  <si>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</si>
  <si>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</si>
  <si>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</si>
  <si>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</si>
  <si>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</si>
  <si>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</si>
  <si>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</si>
  <si>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</si>
  <si>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</si>
  <si>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</si>
  <si>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</si>
  <si>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</si>
  <si>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</si>
  <si>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</si>
  <si>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</si>
  <si>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</si>
  <si>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</si>
  <si>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</si>
  <si>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</si>
  <si>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</si>
  <si>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</si>
  <si>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</si>
  <si>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</si>
  <si>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</si>
  <si>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</si>
  <si>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</si>
  <si>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</si>
  <si>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</si>
  <si>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</si>
  <si>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</si>
  <si>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</si>
  <si>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</si>
  <si>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</si>
  <si>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</si>
  <si>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</si>
  <si>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</si>
  <si>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</si>
  <si>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</si>
  <si>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</si>
  <si>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</si>
  <si>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</si>
  <si>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</si>
  <si>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</si>
  <si>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</si>
  <si>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</si>
  <si>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</si>
  <si>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</si>
  <si>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</si>
  <si>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</si>
  <si>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</si>
  <si>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</si>
  <si>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</si>
  <si>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</si>
  <si>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</si>
  <si>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</si>
  <si>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</si>
  <si>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</si>
  <si>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</si>
  <si>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</si>
  <si>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</si>
  <si>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</si>
  <si>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</si>
  <si>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</si>
  <si>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</si>
  <si>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</si>
  <si>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</si>
  <si>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</si>
  <si>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</si>
  <si>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</si>
  <si>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</si>
  <si>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</si>
  <si>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</si>
  <si>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</si>
  <si>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</si>
  <si>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</si>
  <si>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</si>
  <si>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</si>
  <si>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</si>
  <si>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</si>
  <si>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</si>
  <si>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</si>
  <si>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</si>
  <si>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</si>
  <si>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</si>
  <si>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</si>
  <si>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</si>
  <si>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</si>
  <si>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</si>
  <si>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</si>
  <si>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</si>
  <si>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</si>
  <si>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</si>
  <si>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</si>
  <si>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</si>
  <si>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</si>
  <si>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</si>
  <si>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</si>
  <si>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</si>
  <si>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</si>
  <si>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</si>
  <si>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</si>
  <si>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</si>
  <si>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</si>
  <si>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</si>
  <si>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</si>
  <si>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</si>
  <si>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</si>
  <si>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</si>
  <si>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</si>
  <si>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</si>
  <si>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</si>
  <si>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</si>
  <si>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</si>
  <si>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</si>
  <si>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</si>
  <si>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</si>
  <si>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</si>
  <si>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</si>
  <si>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</si>
  <si>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</si>
  <si>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</si>
  <si>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</si>
  <si>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</si>
  <si>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</si>
  <si>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</si>
  <si>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</si>
  <si>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</si>
  <si>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</si>
  <si>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</si>
  <si>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</si>
  <si>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</si>
  <si>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</si>
  <si>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</si>
  <si>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</si>
  <si>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</si>
  <si>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</si>
  <si>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</si>
  <si>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</si>
  <si>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</si>
  <si>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</si>
  <si>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</si>
  <si>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</si>
  <si>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</si>
  <si>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</si>
  <si>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</si>
  <si>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</si>
  <si>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</si>
  <si>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</si>
  <si>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</si>
  <si>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</si>
  <si>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</si>
  <si>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</si>
  <si>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</si>
  <si>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</si>
  <si>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</si>
  <si>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</si>
  <si>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</si>
  <si>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</si>
  <si>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</si>
  <si>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</si>
  <si>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</si>
  <si>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</si>
  <si>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</si>
  <si>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</si>
  <si>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</si>
  <si>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</si>
  <si>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</si>
  <si>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</si>
  <si>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</si>
  <si>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</si>
  <si>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</si>
  <si>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</si>
  <si>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</si>
  <si>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</si>
  <si>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</si>
  <si>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</si>
  <si>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</si>
  <si>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</si>
  <si>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</si>
  <si>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</si>
  <si>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</si>
  <si>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</si>
  <si>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</si>
  <si>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</si>
  <si>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</si>
  <si>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</si>
  <si>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</si>
  <si>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</si>
  <si>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</si>
  <si>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</si>
  <si>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</si>
  <si>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</si>
  <si>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</si>
  <si>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</si>
  <si>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</si>
  <si>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</si>
  <si>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</si>
  <si>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</si>
  <si>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</si>
  <si>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</si>
  <si>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</si>
  <si>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</si>
  <si>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</si>
  <si>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</si>
  <si>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</si>
  <si>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</si>
  <si>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</si>
  <si>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</si>
  <si>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</si>
  <si>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</si>
  <si>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</si>
  <si>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</si>
  <si>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</si>
  <si>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</si>
  <si>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</si>
  <si>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</si>
  <si>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</si>
  <si>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</si>
  <si>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</si>
  <si>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</si>
  <si>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</si>
  <si>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</si>
  <si>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</si>
  <si>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</si>
  <si>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</si>
  <si>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</si>
  <si>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</si>
  <si>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</si>
  <si>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</si>
  <si>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</si>
  <si>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</si>
  <si>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</si>
  <si>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</si>
  <si>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</si>
  <si>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</si>
  <si>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</si>
  <si>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</si>
  <si>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</si>
  <si>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</si>
  <si>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</si>
  <si>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</si>
  <si>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</si>
  <si>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</si>
  <si>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</si>
  <si>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</si>
  <si>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</si>
  <si>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</si>
  <si>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</si>
  <si>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</si>
  <si>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</si>
  <si>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</si>
  <si>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</si>
  <si>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</si>
  <si>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</si>
  <si>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</si>
  <si>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</si>
  <si>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</si>
  <si>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</si>
  <si>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</si>
  <si>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</si>
  <si>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</si>
  <si>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</si>
  <si>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</si>
  <si>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</si>
  <si>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</si>
  <si>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</si>
  <si>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</si>
  <si>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</si>
  <si>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</si>
  <si>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</si>
  <si>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</si>
  <si>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</si>
  <si>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</si>
  <si>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</si>
  <si>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</si>
  <si>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</si>
  <si>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</si>
  <si>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</si>
  <si>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</si>
  <si>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</si>
  <si>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</si>
  <si>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</si>
  <si>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</si>
  <si>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</si>
  <si>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</si>
  <si>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</si>
  <si>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</si>
  <si>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</si>
  <si>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</si>
  <si>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</si>
  <si>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</si>
  <si>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</si>
  <si>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</si>
  <si>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</si>
  <si>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</si>
  <si>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</si>
  <si>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</si>
  <si>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</si>
  <si>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</si>
  <si>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</si>
  <si>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</si>
  <si>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</si>
  <si>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</si>
  <si>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</si>
  <si>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</si>
  <si>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</si>
  <si>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</si>
  <si>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</si>
  <si>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</si>
  <si>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</si>
  <si>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</si>
  <si>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</si>
  <si>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</si>
  <si>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</si>
  <si>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</si>
  <si>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</si>
  <si>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</si>
  <si>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</si>
  <si>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</si>
  <si>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</si>
  <si>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</si>
  <si>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</si>
  <si>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</si>
  <si>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</si>
  <si>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</si>
  <si>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</si>
  <si>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</si>
  <si>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</si>
  <si>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</si>
  <si>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</si>
  <si>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</si>
  <si>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</si>
  <si>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</si>
  <si>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</si>
  <si>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</si>
  <si>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</si>
  <si>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</si>
  <si>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</si>
  <si>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</si>
  <si>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</si>
  <si>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</si>
  <si>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</si>
  <si>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</si>
  <si>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</si>
  <si>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</si>
  <si>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</si>
  <si>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</si>
  <si>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</si>
  <si>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</si>
  <si>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</si>
  <si>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</si>
  <si>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</si>
  <si>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</si>
  <si>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</si>
  <si>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</si>
  <si>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</si>
  <si>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</si>
  <si>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</si>
  <si>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</si>
  <si>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</si>
  <si>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</si>
  <si>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</si>
  <si>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</si>
  <si>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</si>
  <si>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</si>
  <si>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</si>
  <si>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</si>
  <si>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</si>
  <si>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</si>
  <si>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</si>
  <si>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</si>
  <si>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</si>
  <si>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</si>
  <si>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</si>
  <si>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</si>
  <si>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</si>
  <si>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</si>
  <si>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</si>
  <si>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</si>
  <si>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</si>
  <si>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</si>
  <si>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</si>
  <si>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</si>
  <si>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</si>
  <si>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</si>
  <si>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</si>
  <si>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</si>
  <si>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</si>
  <si>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</si>
  <si>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</si>
  <si>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</si>
  <si>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</si>
  <si>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</si>
  <si>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</si>
  <si>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</si>
  <si>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</si>
  <si>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</si>
  <si>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</si>
  <si>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</si>
  <si>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</si>
  <si>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</si>
  <si>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</si>
  <si>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</si>
  <si>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</si>
  <si>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</si>
  <si>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</si>
  <si>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</si>
  <si>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</si>
  <si>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</si>
  <si>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</si>
  <si>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</si>
  <si>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</si>
  <si>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</si>
  <si>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</si>
  <si>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</si>
  <si>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</si>
  <si>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</si>
  <si>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</si>
  <si>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</si>
  <si>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</si>
  <si>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</si>
  <si>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</si>
  <si>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</si>
  <si>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</si>
  <si>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</si>
  <si>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</si>
  <si>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</si>
  <si>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</si>
  <si>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</si>
  <si>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</si>
  <si>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</si>
  <si>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</si>
  <si>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</si>
  <si>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</si>
  <si>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</si>
  <si>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</si>
  <si>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</si>
  <si>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</si>
  <si>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</si>
  <si>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</si>
  <si>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</si>
  <si>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</si>
  <si>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</si>
  <si>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</si>
  <si>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</si>
  <si>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</si>
  <si>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</si>
  <si>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</si>
  <si>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</si>
  <si>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</si>
  <si>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</si>
  <si>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</si>
  <si>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</si>
  <si>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</si>
  <si>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</si>
  <si>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</si>
  <si>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</si>
  <si>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</si>
  <si>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</si>
  <si>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</si>
  <si>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</si>
  <si>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</si>
  <si>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</si>
  <si>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</si>
  <si>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</si>
  <si>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</si>
  <si>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</si>
  <si>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</si>
  <si>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</si>
  <si>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</si>
  <si>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</si>
  <si>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</si>
  <si>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</si>
  <si>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</si>
  <si>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</si>
  <si>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</si>
  <si>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</si>
  <si>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</si>
  <si>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</si>
  <si>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</si>
  <si>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</si>
  <si>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</si>
  <si>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</si>
  <si>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</si>
  <si>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</si>
  <si>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</si>
  <si>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</si>
  <si>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</si>
  <si>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</si>
  <si>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</si>
  <si>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</si>
  <si>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</si>
  <si>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</si>
  <si>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</si>
  <si>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</si>
  <si>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</si>
  <si>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</si>
  <si>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</si>
  <si>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</si>
  <si>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</si>
  <si>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</si>
  <si>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</si>
  <si>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</si>
  <si>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</si>
  <si>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</si>
  <si>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</si>
  <si>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</si>
  <si>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</si>
  <si>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</si>
  <si>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</si>
  <si>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</si>
  <si>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</si>
  <si>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</si>
  <si>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</si>
  <si>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</si>
  <si>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</si>
  <si>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</si>
  <si>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</si>
  <si>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</si>
  <si>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</si>
  <si>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</si>
  <si>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</si>
  <si>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</si>
  <si>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</si>
  <si>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</si>
  <si>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</si>
  <si>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</si>
  <si>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</si>
  <si>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</si>
  <si>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</si>
  <si>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</si>
  <si>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</si>
  <si>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</si>
  <si>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</si>
  <si>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</si>
  <si>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</si>
  <si>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</si>
  <si>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</si>
  <si>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</si>
  <si>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</si>
  <si>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</si>
  <si>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</si>
  <si>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</si>
  <si>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</si>
  <si>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</si>
  <si>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</si>
  <si>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</si>
  <si>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</si>
  <si>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</si>
  <si>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</si>
  <si>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</si>
  <si>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</si>
  <si>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</si>
  <si>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</si>
  <si>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</si>
  <si>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</si>
  <si>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</si>
  <si>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</si>
  <si>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</si>
  <si>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</si>
  <si>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</si>
  <si>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</si>
  <si>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</si>
  <si>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</si>
  <si>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</si>
  <si>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</si>
  <si>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</si>
  <si>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</si>
  <si>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</si>
  <si>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</si>
  <si>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</si>
  <si>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</si>
  <si>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</si>
  <si>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</si>
  <si>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</si>
  <si>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</si>
  <si>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</si>
  <si>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</si>
  <si>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</si>
  <si>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</si>
  <si>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</si>
  <si>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</si>
  <si>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</si>
  <si>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</si>
  <si>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</si>
  <si>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</si>
  <si>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</si>
  <si>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</si>
  <si>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</si>
  <si>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</si>
  <si>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</si>
  <si>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</si>
  <si>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</si>
  <si>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</si>
  <si>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</si>
  <si>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</si>
  <si>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</si>
  <si>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</si>
  <si>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</si>
  <si>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</si>
  <si>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</si>
  <si>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</si>
  <si>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</si>
  <si>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</si>
  <si>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</si>
  <si>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</si>
  <si>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</si>
  <si>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</si>
  <si>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</si>
  <si>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</si>
  <si>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</si>
  <si>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</si>
  <si>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</si>
  <si>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</si>
  <si>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</si>
  <si>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</si>
  <si>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</si>
  <si>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</si>
  <si>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</si>
  <si>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</si>
  <si>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</si>
  <si>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</si>
  <si>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</si>
  <si>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</si>
  <si>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</si>
  <si>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</si>
  <si>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</si>
  <si>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</si>
  <si>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</si>
  <si>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</si>
  <si>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</si>
  <si>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</si>
  <si>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</si>
  <si>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</si>
  <si>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</si>
  <si>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</si>
  <si>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</si>
  <si>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</si>
  <si>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</si>
  <si>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</si>
  <si>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</si>
  <si>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</si>
  <si>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</si>
  <si>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</si>
  <si>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</si>
  <si>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</si>
  <si>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</si>
  <si>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</si>
  <si>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</si>
  <si>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</si>
  <si>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</si>
  <si>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</si>
  <si>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</si>
  <si>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</si>
  <si>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</si>
  <si>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</si>
  <si>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</si>
  <si>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</si>
  <si>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</si>
  <si>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</si>
  <si>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</si>
  <si>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</si>
  <si>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</si>
  <si>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</si>
  <si>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</si>
  <si>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</si>
  <si>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</si>
  <si>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</si>
  <si>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</si>
  <si>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</si>
  <si>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</si>
  <si>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</si>
  <si>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</si>
  <si>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</si>
  <si>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</si>
  <si>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</si>
  <si>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</si>
  <si>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</si>
  <si>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</si>
  <si>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</si>
  <si>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</si>
  <si>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</si>
  <si>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</si>
  <si>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</si>
  <si>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</si>
  <si>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</si>
  <si>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</si>
  <si>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</si>
  <si>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</si>
  <si>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</si>
  <si>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</si>
  <si>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</si>
  <si>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</si>
  <si>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</si>
  <si>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</si>
  <si>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</si>
  <si>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</si>
  <si>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</si>
  <si>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</si>
  <si>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</si>
  <si>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</si>
  <si>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</si>
  <si>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</si>
  <si>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</si>
  <si>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</si>
  <si>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</si>
  <si>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</si>
  <si>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</si>
  <si>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</si>
  <si>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</si>
  <si>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</si>
  <si>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</si>
  <si>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</si>
  <si>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</si>
  <si>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</si>
  <si>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</si>
  <si>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</si>
  <si>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</si>
  <si>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</si>
  <si>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</si>
  <si>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</si>
  <si>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</si>
  <si>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</si>
  <si>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</si>
  <si>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</si>
  <si>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</si>
  <si>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</si>
  <si>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</si>
  <si>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</si>
  <si>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</si>
  <si>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</si>
  <si>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</si>
  <si>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</si>
  <si>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</si>
  <si>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</si>
  <si>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</si>
  <si>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</si>
  <si>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</si>
  <si>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</si>
  <si>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</si>
  <si>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</si>
  <si>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</si>
  <si>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</si>
  <si>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</si>
  <si>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</si>
  <si>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</si>
  <si>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</si>
  <si>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</si>
  <si>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</si>
  <si>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</si>
  <si>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</si>
  <si>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</si>
  <si>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</si>
  <si>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</si>
  <si>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</si>
  <si>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</si>
  <si>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</si>
  <si>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</si>
  <si>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</si>
  <si>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</si>
  <si>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</si>
  <si>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</si>
  <si>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</si>
  <si>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</si>
  <si>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</si>
  <si>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</si>
  <si>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</si>
  <si>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</si>
  <si>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</si>
  <si>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</si>
  <si>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</si>
  <si>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</si>
  <si>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</si>
  <si>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</si>
  <si>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</si>
  <si>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</si>
  <si>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</si>
  <si>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</si>
  <si>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</si>
  <si>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</si>
  <si>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</si>
  <si>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</si>
  <si>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</si>
  <si>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</si>
  <si>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</si>
  <si>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</si>
  <si>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</si>
  <si>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</si>
  <si>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</si>
  <si>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</si>
  <si>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</si>
  <si>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</si>
  <si>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</si>
  <si>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</si>
  <si>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</si>
  <si>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</si>
  <si>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</si>
  <si>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</si>
  <si>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</si>
  <si>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</si>
  <si>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</si>
  <si>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</si>
  <si>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</si>
  <si>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</si>
  <si>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</si>
  <si>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</si>
  <si>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</si>
  <si>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</si>
  <si>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</si>
  <si>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</si>
  <si>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</si>
  <si>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</si>
  <si>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</si>
  <si>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</si>
  <si>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</si>
  <si>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</si>
  <si>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</si>
  <si>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</si>
  <si>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</si>
  <si>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</si>
  <si>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</si>
  <si>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</si>
  <si>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</si>
  <si>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</si>
  <si>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</si>
  <si>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</si>
  <si>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</si>
  <si>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</si>
  <si>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</si>
  <si>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</si>
  <si>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</si>
  <si>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</si>
  <si>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</si>
  <si>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</si>
  <si>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</si>
  <si>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</si>
  <si>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</si>
  <si>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</si>
  <si>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</si>
  <si>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</si>
  <si>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</si>
  <si>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</si>
  <si>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</si>
  <si>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</si>
  <si>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</si>
  <si>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</si>
  <si>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</si>
  <si>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</si>
  <si>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</si>
  <si>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</si>
  <si>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</si>
  <si>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</si>
  <si>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</si>
  <si>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</si>
  <si>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</si>
  <si>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</si>
  <si>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</si>
  <si>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</si>
  <si>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</si>
  <si>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</si>
  <si>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</si>
  <si>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</si>
  <si>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</si>
  <si>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</si>
  <si>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</si>
  <si>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</si>
  <si>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</si>
  <si>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</si>
  <si>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</si>
  <si>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</si>
  <si>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</si>
  <si>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</si>
  <si>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</si>
  <si>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</si>
  <si>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</si>
  <si>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</si>
  <si>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</si>
  <si>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</si>
  <si>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</si>
  <si>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</si>
  <si>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</si>
  <si>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</si>
  <si>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</si>
  <si>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</si>
  <si>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</si>
  <si>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</si>
  <si>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</si>
  <si>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</si>
  <si>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</si>
  <si>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</si>
  <si>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</si>
  <si>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</si>
  <si>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</si>
  <si>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</si>
  <si>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</si>
  <si>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</si>
  <si>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</si>
  <si>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</si>
  <si>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</si>
  <si>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</si>
  <si>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</si>
  <si>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</si>
  <si>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</si>
  <si>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</si>
  <si>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</si>
  <si>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</si>
  <si>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</si>
  <si>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</si>
  <si>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</si>
  <si>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</si>
  <si>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</si>
  <si>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</si>
  <si>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</si>
  <si>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</si>
  <si>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</si>
  <si>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</si>
  <si>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</si>
  <si>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</si>
  <si>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</si>
  <si>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</si>
  <si>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</si>
  <si>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</si>
  <si>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</si>
  <si>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</si>
  <si>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</si>
  <si>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</si>
  <si>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</si>
  <si>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</si>
  <si>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</si>
  <si>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</si>
  <si>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</si>
  <si>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</si>
  <si>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</si>
  <si>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</si>
  <si>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</si>
  <si>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</si>
  <si>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</si>
  <si>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</si>
  <si>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</si>
  <si>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</si>
  <si>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</si>
  <si>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</si>
  <si>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</si>
  <si>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</si>
  <si>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</si>
  <si>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</si>
  <si>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</si>
  <si>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</si>
  <si>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</si>
  <si>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</si>
  <si>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</si>
  <si>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</si>
  <si>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</si>
  <si>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</si>
  <si>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</si>
  <si>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</si>
  <si>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</si>
  <si>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</si>
  <si>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</si>
  <si>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</si>
  <si>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</si>
  <si>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</si>
  <si>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</si>
  <si>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</si>
  <si>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</si>
  <si>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</si>
  <si>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</si>
  <si>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</si>
  <si>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</si>
  <si>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</si>
  <si>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</si>
  <si>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</si>
  <si>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</si>
  <si>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</si>
  <si>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</si>
  <si>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</si>
  <si>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</si>
  <si>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</si>
  <si>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</si>
  <si>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</si>
  <si>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</si>
  <si>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</si>
  <si>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</si>
  <si>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</si>
  <si>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</si>
  <si>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</si>
  <si>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</si>
  <si>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</si>
  <si>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</si>
  <si>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</si>
  <si>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</si>
  <si>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</si>
  <si>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</si>
  <si>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</si>
  <si>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</si>
  <si>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</si>
  <si>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</si>
  <si>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</si>
  <si>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</si>
  <si>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</si>
  <si>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</si>
  <si>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</si>
  <si>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</si>
  <si>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</si>
  <si>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</si>
  <si>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</si>
  <si>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</si>
  <si>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</si>
  <si>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</si>
  <si>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</si>
  <si>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</si>
  <si>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</si>
  <si>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</si>
  <si>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</si>
  <si>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</si>
  <si>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</si>
  <si>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</si>
  <si>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</si>
  <si>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</si>
  <si>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</si>
  <si>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</si>
  <si>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</si>
  <si>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</si>
  <si>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</si>
  <si>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</si>
  <si>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</si>
  <si>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</si>
  <si>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</si>
  <si>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</si>
  <si>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</si>
  <si>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</si>
  <si>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</si>
  <si>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</si>
  <si>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</si>
  <si>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</si>
  <si>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</si>
  <si>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</si>
  <si>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</si>
  <si>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</si>
  <si>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</si>
  <si>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</si>
  <si>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</si>
  <si>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</si>
  <si>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</si>
  <si>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</si>
  <si>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</si>
  <si>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</si>
  <si>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</si>
  <si>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</si>
  <si>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</si>
  <si>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</si>
  <si>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</si>
  <si>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</si>
  <si>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</si>
  <si>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</si>
  <si>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</si>
  <si>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</si>
  <si>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</si>
  <si>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</si>
  <si>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</si>
  <si>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</si>
  <si>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</si>
  <si>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</si>
  <si>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</si>
  <si>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</si>
  <si>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</si>
  <si>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</si>
  <si>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</si>
  <si>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</si>
  <si>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</si>
  <si>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</si>
  <si>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</si>
  <si>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</si>
  <si>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</si>
  <si>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</si>
  <si>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</si>
  <si>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</si>
  <si>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</si>
  <si>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</si>
  <si>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</si>
  <si>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</si>
  <si>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</si>
  <si>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</si>
  <si>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</si>
  <si>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</si>
  <si>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</si>
  <si>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</si>
  <si>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</si>
  <si>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</si>
  <si>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</si>
  <si>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</si>
  <si>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</si>
  <si>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</si>
  <si>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</si>
  <si>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</si>
  <si>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</si>
  <si>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</si>
  <si>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</si>
  <si>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</si>
  <si>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</si>
  <si>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</si>
  <si>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</si>
  <si>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</si>
  <si>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</si>
  <si>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</si>
  <si>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</si>
  <si>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</si>
  <si>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</si>
  <si>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</si>
  <si>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</si>
  <si>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</si>
  <si>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</si>
  <si>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</si>
  <si>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</si>
  <si>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</si>
  <si>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</si>
  <si>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</si>
  <si>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</si>
  <si>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</si>
  <si>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</si>
  <si>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</si>
  <si>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</si>
  <si>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</si>
  <si>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</si>
  <si>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</si>
  <si>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</si>
  <si>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</si>
  <si>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</si>
  <si>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</si>
  <si>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</si>
  <si>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</si>
  <si>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</si>
  <si>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</si>
  <si>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</si>
  <si>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</si>
  <si>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</si>
  <si>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</si>
  <si>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</si>
  <si>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</si>
  <si>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</si>
  <si>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</si>
  <si>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</si>
  <si>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</si>
  <si>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</si>
  <si>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</si>
  <si>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</si>
  <si>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</si>
  <si>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</si>
  <si>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</si>
  <si>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</si>
  <si>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</si>
  <si>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</si>
  <si>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</si>
  <si>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</si>
  <si>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</si>
  <si>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</si>
  <si>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</si>
  <si>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</si>
  <si>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</si>
  <si>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</si>
  <si>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</si>
  <si>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</si>
  <si>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</si>
  <si>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</si>
  <si>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</si>
  <si>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</si>
  <si>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</si>
  <si>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</si>
  <si>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</si>
  <si>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</si>
  <si>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</si>
  <si>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</si>
  <si>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</si>
  <si>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</si>
  <si>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</si>
  <si>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</si>
  <si>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</si>
  <si>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</si>
  <si>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</si>
  <si>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</si>
  <si>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</si>
  <si>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</si>
  <si>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</si>
  <si>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</si>
  <si>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</si>
  <si>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</si>
  <si>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</si>
  <si>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</si>
  <si>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</si>
  <si>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</si>
  <si>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</si>
  <si>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</si>
  <si>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</si>
  <si>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</si>
  <si>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</si>
  <si>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</si>
  <si>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</si>
  <si>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</si>
  <si>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</si>
  <si>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</si>
  <si>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</si>
  <si>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</si>
  <si>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</si>
  <si>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</si>
  <si>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</si>
  <si>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</si>
  <si>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</si>
  <si>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</si>
  <si>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</si>
  <si>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</si>
  <si>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</si>
  <si>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</si>
  <si>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</si>
  <si>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</si>
  <si>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</si>
  <si>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</si>
  <si>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</si>
  <si>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</si>
  <si>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</si>
  <si>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</si>
  <si>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</si>
  <si>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</si>
  <si>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</si>
  <si>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</si>
  <si>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</si>
  <si>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</si>
  <si>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</si>
  <si>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</si>
  <si>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</si>
  <si>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</si>
  <si>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</si>
  <si>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</si>
  <si>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</si>
  <si>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</si>
  <si>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</si>
  <si>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</si>
  <si>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</si>
  <si>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</si>
  <si>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</si>
  <si>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</si>
  <si>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</si>
  <si>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</si>
  <si>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</si>
  <si>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</si>
  <si>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</si>
  <si>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</si>
  <si>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</si>
  <si>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</si>
  <si>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</si>
  <si>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</si>
  <si>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</si>
  <si>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</si>
  <si>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</si>
  <si>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</si>
  <si>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</si>
  <si>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</si>
  <si>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</si>
  <si>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</si>
  <si>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</si>
  <si>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</si>
  <si>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</si>
  <si>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</si>
  <si>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</si>
  <si>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</si>
  <si>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</si>
  <si>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</si>
  <si>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</si>
  <si>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</si>
  <si>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</si>
  <si>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</si>
  <si>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</si>
  <si>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</si>
  <si>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</si>
  <si>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</si>
  <si>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</si>
  <si>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</si>
  <si>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</si>
  <si>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</si>
  <si>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</si>
  <si>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</si>
  <si>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</si>
  <si>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</si>
  <si>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</si>
  <si>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</si>
  <si>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</si>
  <si>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</si>
  <si>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</si>
  <si>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</si>
  <si>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</si>
  <si>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</si>
  <si>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</si>
  <si>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</si>
  <si>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</si>
  <si>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</si>
  <si>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</si>
  <si>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</si>
  <si>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</si>
  <si>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</si>
  <si>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</si>
  <si>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</si>
  <si>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</si>
  <si>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</si>
  <si>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</si>
  <si>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</si>
  <si>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</si>
  <si>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</si>
  <si>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</si>
  <si>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</si>
  <si>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</si>
  <si>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</si>
  <si>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</si>
  <si>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</si>
  <si>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</si>
  <si>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</si>
  <si>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</si>
  <si>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</si>
  <si>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</si>
  <si>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</si>
  <si>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</si>
  <si>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</si>
  <si>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</si>
  <si>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</si>
  <si>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</si>
  <si>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</si>
  <si>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</si>
  <si>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</si>
  <si>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</si>
  <si>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</si>
  <si>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</si>
  <si>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</si>
  <si>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</si>
  <si>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</si>
  <si>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</si>
  <si>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</si>
  <si>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</si>
  <si>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</si>
  <si>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</si>
  <si>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</si>
  <si>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</si>
  <si>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</si>
  <si>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</si>
  <si>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</si>
  <si>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</si>
  <si>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</si>
  <si>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</si>
  <si>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</si>
  <si>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</si>
  <si>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</si>
  <si>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</si>
  <si>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</si>
  <si>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</si>
  <si>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</si>
  <si>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</si>
  <si>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</si>
  <si>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</si>
  <si>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</si>
  <si>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</si>
  <si>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</si>
  <si>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</si>
  <si>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</si>
  <si>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</si>
  <si>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</si>
  <si>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</si>
  <si>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</si>
  <si>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</si>
  <si>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</si>
  <si>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</si>
  <si>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</si>
  <si>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</si>
  <si>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</si>
  <si>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</si>
  <si>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</si>
  <si>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</si>
  <si>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</si>
  <si>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</si>
  <si>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</si>
  <si>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</si>
  <si>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</si>
  <si>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</si>
  <si>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</si>
  <si>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</si>
  <si>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</si>
  <si>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</si>
  <si>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</si>
  <si>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</si>
  <si>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</si>
  <si>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</si>
  <si>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</si>
  <si>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</si>
  <si>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</si>
  <si>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</si>
  <si>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</si>
  <si>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</si>
  <si>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</si>
  <si>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</si>
  <si>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</si>
  <si>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</si>
  <si>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</si>
  <si>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</si>
  <si>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</si>
  <si>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</si>
  <si>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</si>
  <si>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</si>
  <si>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</si>
  <si>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</si>
  <si>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</si>
  <si>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</si>
  <si>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</si>
  <si>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</si>
  <si>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</si>
  <si>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</si>
  <si>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</si>
  <si>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</si>
  <si>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</si>
  <si>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</si>
  <si>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</si>
  <si>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</si>
  <si>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</si>
  <si>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</si>
  <si>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</si>
  <si>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</si>
  <si>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</si>
  <si>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</si>
  <si>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</si>
  <si>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</si>
  <si>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</si>
  <si>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</si>
  <si>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</si>
  <si>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</si>
  <si>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</si>
  <si>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</si>
  <si>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</si>
  <si>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</si>
  <si>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</si>
  <si>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</si>
  <si>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</si>
  <si>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</si>
  <si>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</si>
  <si>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</si>
  <si>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</si>
  <si>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</si>
  <si>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</si>
  <si>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</si>
  <si>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</si>
  <si>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</si>
  <si>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</si>
  <si>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</si>
  <si>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</si>
  <si>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</si>
  <si>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</si>
  <si>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</si>
  <si>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</si>
  <si>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</si>
  <si>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</si>
  <si>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</si>
  <si>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</si>
  <si>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</si>
  <si>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</si>
  <si>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</si>
  <si>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</si>
  <si>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</si>
  <si>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</si>
  <si>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</si>
  <si>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</si>
  <si>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</si>
  <si>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</si>
  <si>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</si>
  <si>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</si>
  <si>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</si>
  <si>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</si>
  <si>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</si>
  <si>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</si>
  <si>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</si>
  <si>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</si>
  <si>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</si>
  <si>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</si>
  <si>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</si>
  <si>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</si>
  <si>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</si>
  <si>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</si>
  <si>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</si>
  <si>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</si>
  <si>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</si>
  <si>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</si>
  <si>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</si>
  <si>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</si>
  <si>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</si>
  <si>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</si>
  <si>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</si>
  <si>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</si>
  <si>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</si>
  <si>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</si>
  <si>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</si>
  <si>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</si>
  <si>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</si>
  <si>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</si>
  <si>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</si>
  <si>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</si>
  <si>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</si>
  <si>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</si>
  <si>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</si>
  <si>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</si>
  <si>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</si>
  <si>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</si>
  <si>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</si>
  <si>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</si>
  <si>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</si>
  <si>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</si>
  <si>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</si>
  <si>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</si>
  <si>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</si>
  <si>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</si>
  <si>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</si>
  <si>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</si>
  <si>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</si>
  <si>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</si>
  <si>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</si>
  <si>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</si>
  <si>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</si>
  <si>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</si>
  <si>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</si>
  <si>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</si>
  <si>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</si>
  <si>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</si>
  <si>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</si>
  <si>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</si>
  <si>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</si>
  <si>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</si>
  <si>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</si>
  <si>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</si>
  <si>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</si>
  <si>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</si>
  <si>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</si>
  <si>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</si>
  <si>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</si>
  <si>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</si>
  <si>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</si>
  <si>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</si>
  <si>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</si>
  <si>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</si>
  <si>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</si>
  <si>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</si>
  <si>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</si>
  <si>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</si>
  <si>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</si>
  <si>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</si>
  <si>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</si>
  <si>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</si>
  <si>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</si>
  <si>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</si>
  <si>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</si>
  <si>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</si>
  <si>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</si>
  <si>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</si>
  <si>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</si>
  <si>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</si>
  <si>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</si>
  <si>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</si>
  <si>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</si>
  <si>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</si>
  <si>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</si>
  <si>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</si>
  <si>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</si>
  <si>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</si>
  <si>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</si>
  <si>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</si>
  <si>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</si>
  <si>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</si>
  <si>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</si>
  <si>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</si>
  <si>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</si>
  <si>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</si>
  <si>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</si>
  <si>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</si>
  <si>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</si>
  <si>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</si>
  <si>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</si>
  <si>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</si>
  <si>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</si>
  <si>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</si>
  <si>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</si>
  <si>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</si>
  <si>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</si>
  <si>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</si>
  <si>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</si>
  <si>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</si>
  <si>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</si>
  <si>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</si>
  <si>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</si>
  <si>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</si>
  <si>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</si>
  <si>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</si>
  <si>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</si>
  <si>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</si>
  <si>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</si>
  <si>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</si>
  <si>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</si>
  <si>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</si>
  <si>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</si>
  <si>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</si>
  <si>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</si>
  <si>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</si>
  <si>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</si>
  <si>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</si>
  <si>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</si>
  <si>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</si>
  <si>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</si>
  <si>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</si>
  <si>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</si>
  <si>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</si>
  <si>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</si>
  <si>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</si>
  <si>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</si>
  <si>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</si>
  <si>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</si>
  <si>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</si>
  <si>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</si>
  <si>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</si>
  <si>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</si>
  <si>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</si>
  <si>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</si>
  <si>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</si>
  <si>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</si>
  <si>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</si>
  <si>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</si>
  <si>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</si>
  <si>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</si>
  <si>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</si>
  <si>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</si>
  <si>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</si>
  <si>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</si>
  <si>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</si>
  <si>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</si>
  <si>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</si>
  <si>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</si>
  <si>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</si>
  <si>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</si>
  <si>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</si>
  <si>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</si>
  <si>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</si>
  <si>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</si>
  <si>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</si>
  <si>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</si>
  <si>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</si>
  <si>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</si>
  <si>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</si>
  <si>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</si>
  <si>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</si>
  <si>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</si>
  <si>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</si>
  <si>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</si>
  <si>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</si>
  <si>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</si>
  <si>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</si>
  <si>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</si>
  <si>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</si>
  <si>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</si>
  <si>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</si>
  <si>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</si>
  <si>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</si>
  <si>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</si>
  <si>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</si>
  <si>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</si>
  <si>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</si>
  <si>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</si>
  <si>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</si>
  <si>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</si>
  <si>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</si>
  <si>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</si>
  <si>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</si>
  <si>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</si>
  <si>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</si>
  <si>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</si>
  <si>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</si>
  <si>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</si>
  <si>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</si>
  <si>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</si>
  <si>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</si>
  <si>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</si>
  <si>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</si>
  <si>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</si>
  <si>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</si>
  <si>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</si>
  <si>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</si>
  <si>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</si>
  <si>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</si>
  <si>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</si>
  <si>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</si>
  <si>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</si>
  <si>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</si>
  <si>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</si>
  <si>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</si>
  <si>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</si>
  <si>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</si>
  <si>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</si>
  <si>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</si>
  <si>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</si>
  <si>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</si>
  <si>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</si>
  <si>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</si>
  <si>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</si>
  <si>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</si>
  <si>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</si>
  <si>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</si>
  <si>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</si>
  <si>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</si>
  <si>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</si>
  <si>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</si>
  <si>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</si>
  <si>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</si>
  <si>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</si>
  <si>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</si>
  <si>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</si>
  <si>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</si>
  <si>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</si>
  <si>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</si>
  <si>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</si>
  <si>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</si>
  <si>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</si>
  <si>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</si>
  <si>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</si>
  <si>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</si>
  <si>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</si>
  <si>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</si>
  <si>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</si>
  <si>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</si>
  <si>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</si>
  <si>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</si>
  <si>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</si>
  <si>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</si>
  <si>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</si>
  <si>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</si>
  <si>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</si>
  <si>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</si>
  <si>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</si>
  <si>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</si>
  <si>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</si>
  <si>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</si>
  <si>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</si>
  <si>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</si>
  <si>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</si>
  <si>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</si>
  <si>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</si>
  <si>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</si>
  <si>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</si>
  <si>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</si>
  <si>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</si>
  <si>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</si>
  <si>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</si>
  <si>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</si>
  <si>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</si>
  <si>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</si>
  <si>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</si>
  <si>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</si>
  <si>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</si>
  <si>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</si>
  <si>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</si>
  <si>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</si>
  <si>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</si>
  <si>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</si>
  <si>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</si>
  <si>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</si>
  <si>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</si>
  <si>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</si>
  <si>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</si>
  <si>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</si>
  <si>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</si>
  <si>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</si>
  <si>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</si>
  <si>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</si>
  <si>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</si>
  <si>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</si>
  <si>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</si>
  <si>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</si>
  <si>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</si>
  <si>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</si>
  <si>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</si>
  <si>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</si>
  <si>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</si>
  <si>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</si>
  <si>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</si>
  <si>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</si>
  <si>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</si>
  <si>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</si>
  <si>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</si>
  <si>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</si>
  <si>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</si>
  <si>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</si>
  <si>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</si>
  <si>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</si>
  <si>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</si>
  <si>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</si>
  <si>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</si>
  <si>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</si>
  <si>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</si>
  <si>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</si>
  <si>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</si>
  <si>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</si>
  <si>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</si>
  <si>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</si>
  <si>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</si>
  <si>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</si>
  <si>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</si>
  <si>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</si>
  <si>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</si>
  <si>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</si>
  <si>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</si>
  <si>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</si>
  <si>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</si>
  <si>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</si>
  <si>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</si>
  <si>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</si>
  <si>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</si>
  <si>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</si>
  <si>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</si>
  <si>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</si>
  <si>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</si>
  <si>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</si>
  <si>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</si>
  <si>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</si>
  <si>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</si>
  <si>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</si>
  <si>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</si>
  <si>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</si>
  <si>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</si>
  <si>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</si>
  <si>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</si>
  <si>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</si>
  <si>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</si>
  <si>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</si>
  <si>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</si>
  <si>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</si>
  <si>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</si>
  <si>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</si>
  <si>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</si>
  <si>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</si>
  <si>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</si>
  <si>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</si>
  <si>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</si>
  <si>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</si>
  <si>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</si>
  <si>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</si>
  <si>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</si>
  <si>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</si>
  <si>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</si>
  <si>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</si>
  <si>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</si>
  <si>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</si>
  <si>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</si>
  <si>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</si>
  <si>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</si>
  <si>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</si>
  <si>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</si>
  <si>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</si>
  <si>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</si>
  <si>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</si>
  <si>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</si>
  <si>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</si>
  <si>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</si>
  <si>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</si>
  <si>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</si>
  <si>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</si>
  <si>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</si>
  <si>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</si>
  <si>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</si>
  <si>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</si>
  <si>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</si>
  <si>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</si>
  <si>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</si>
  <si>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</si>
  <si>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</si>
  <si>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PCM-20251201-00000264</t>
  </si>
  <si>
    <t>Critical</t>
  </si>
  <si>
    <t>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</si>
  <si>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</si>
  <si>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</si>
  <si>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</si>
  <si>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</si>
  <si>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</si>
  <si>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</si>
  <si>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</si>
  <si>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</si>
  <si>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</si>
  <si>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</si>
  <si>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</si>
  <si>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</si>
  <si>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</si>
  <si>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</si>
  <si>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</si>
  <si>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</si>
  <si>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</si>
  <si>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</si>
  <si>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</si>
  <si>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</si>
  <si>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</si>
  <si>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</si>
  <si>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</si>
  <si>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</si>
  <si>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</si>
  <si>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</si>
  <si>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</si>
  <si>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</si>
  <si>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</si>
  <si>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</si>
  <si>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</si>
  <si>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</si>
  <si>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</si>
  <si>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</si>
  <si>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</si>
  <si>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</si>
  <si>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</si>
  <si>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</si>
  <si>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</si>
  <si>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</si>
  <si>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</si>
  <si>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</si>
  <si>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</si>
  <si>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</si>
  <si>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</si>
  <si>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</si>
  <si>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</si>
  <si>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</si>
  <si>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</si>
  <si>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</si>
  <si>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</si>
  <si>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</si>
  <si>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</si>
  <si>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</si>
  <si>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</si>
  <si>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</si>
  <si>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</si>
  <si>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</si>
  <si>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</si>
  <si>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</si>
  <si>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</si>
  <si>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</si>
  <si>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</si>
  <si>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</si>
  <si>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</si>
  <si>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</si>
  <si>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</si>
  <si>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</si>
  <si>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</si>
  <si>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</si>
  <si>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</si>
  <si>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</si>
  <si>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</si>
  <si>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</si>
  <si>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</si>
  <si>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</si>
  <si>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</si>
  <si>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</si>
  <si>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</si>
  <si>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</si>
  <si>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</si>
  <si>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</si>
  <si>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</si>
  <si>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</si>
  <si>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</si>
  <si>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</si>
  <si>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</si>
  <si>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</si>
  <si>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</si>
  <si>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</si>
  <si>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</si>
  <si>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</si>
  <si>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</si>
  <si>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</si>
  <si>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access road damage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</si>
</sst>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9" totalsRowShown="0" headerRowDxfId="172" dataDxfId="171" headerRowBorderDxfId="169" tableBorderDxfId="170" totalsRowBorderDxfId="168">
  <autoFilter ref="A1:L2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5" dataDxfId="154" headerRowBorderDxfId="152" tableBorderDxfId="153" totalsRowBorderDxfId="151">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4" totalsRowShown="0" headerRowDxfId="46" dataDxfId="45" headerRowBorderDxfId="43" tableBorderDxfId="44" totalsRowBorderDxfId="42">
  <autoFilter ref="A1:L2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9" totalsRowShown="0" headerRowDxfId="13" tableBorderDxfId="12">
  <autoFilter ref="A1:L4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9"/>
  <sheetViews>
    <sheetView tabSelected="1" workbookViewId="0">
      <selection activeCell="D11" sqref="D11"/>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329.35275497685507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8</v>
      </c>
      <c r="D3" s="56" t="s">
        <v>19144</v>
      </c>
      <c r="E3" s="127" t="s">
        <v>39109</v>
      </c>
      <c r="F3" s="126">
        <v>45992.240381944444</v>
      </c>
      <c r="G3" s="125">
        <f ca="1">IFERROR(NOW()-F3,"-")</f>
        <v>6.0798958336818032E-2</v>
      </c>
      <c r="H3" s="126">
        <v>45992.208761574075</v>
      </c>
      <c r="I3" s="128" t="str">
        <f>IFERROR(VLOOKUP(D3,DB!A:F,6,0),"")</f>
        <v>Power Cube</v>
      </c>
      <c r="J3" s="128" t="str">
        <f>IFERROR(VLOOKUP(D3,DB!A:G,7,0),"")</f>
        <v>Good+No BB Design</v>
      </c>
      <c r="K3" s="124" t="s">
        <v>39110</v>
      </c>
      <c r="L3" s="123" t="str">
        <f>IFERROR(VLOOKUP(D3,DB!A:I,9,0),"")</f>
        <v>Latis</v>
      </c>
    </row>
    <row r="4" spans="1:15" s="61" customFormat="1" ht="15" customHeight="1">
      <c r="A4" s="129"/>
      <c r="B4" s="128" t="str">
        <f>IFERROR(VLOOKUP(D4,DB!A:K,11,0),"")</f>
        <v/>
      </c>
      <c r="C4" s="128"/>
      <c r="D4" s="56"/>
      <c r="E4" s="127"/>
      <c r="F4" s="126"/>
      <c r="G4" s="125">
        <f ca="1">IFERROR(NOW()-F4,"-")</f>
        <v>45992.301180902781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45992.301180902781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45992.301180902781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45992.301180902781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45992.301180902781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45992.301180902781</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45992.301180902781</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45992.301180902781</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45992.301180902781</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45992.301180902781</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45992.301180902781</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45992.301180902781</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45992.301180902781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45992.301180902781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45992.301180902781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45992.301180902781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45992.301180902781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45992.301180902781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45992.301180902781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45992.301180902781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45992.301180902781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45992.301180902781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45992.301180902781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45992.301180902781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45992.301180902781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45992.301180902781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45992.301180902781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45992.301180902781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45992.301180902781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45992.301180902781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45992.301180902781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45992.301180902781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45992.301180902781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45992.301180902781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45992.301180902781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45992.301180902781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45992.301180902781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45992.301180902781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45992.301180902781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45992.301180902781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45992.301180902781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45992.301180902781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45992.301180902781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45992.301180902781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45992.301180902781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45992.301180902781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45992.301180902781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45992.301180902781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45992.301180902781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45992.301180902781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45992.301180902781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45992.301180902781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45992.301180902781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45992.301180902781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45992.301180902781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45992.301180902781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45992.301180902781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45992.301180902781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45992.301180902781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45992.301180902781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45992.301180902781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45992.301180902781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45992.301180902781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45992.301180902781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45992.301180902781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45992.301180902781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45992.301180902781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45992.301180902781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45992.301180902781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45992.301180902781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45992.301180902781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45992.301180902781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45992.301180902781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45992.301180902781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45992.301180902781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45992.301180902781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45992.301180902781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45992.301180902781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45992.301180902781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45992.301180902781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45992.301180902781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45992.301180902781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45992.301180902781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45992.301180902781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45992.301180902781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45992.301180902781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45992.301180902781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45992.301180902781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45992.301180902781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45992.301180902781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45992.301180902781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45992.301180902781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45992.301180902781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45992.301180902781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45992.301180902781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45992.301180902781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45992.301180902781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45992.301180902781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45992.301180902781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45992.301180902781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45992.301180902781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45992.301180902781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45992.301180902781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45992.301180902781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45992.301180902781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45992.301180902781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45992.301180902781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45992.301180902781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45992.301180902781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45992.301180902781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45992.301180902781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45992.301180902781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45992.301180902781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45992.301180902781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45992.301180902781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45992.301180902781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45992.301180902781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45992.301180902781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45992.301180902781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45992.301180902781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45992.301180902781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45992.301180902781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45992.301180902781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45992.301180902781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45992.301180902781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45992.301180902781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45992.301180902781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45992.301180902781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45992.301180902781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45992.301180902781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45992.301180902781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45992.301180902781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45992.301180902781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45992.301180902781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45992.301180902781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45992.301180902781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45992.301180902781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45992.301180902781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45992.301180902781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45992.301180902781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45992.301180902781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45992.301180902781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45992.301180902781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45992.301180902781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45992.301180902781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45992.301180902781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45992.301180902781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45992.301180902781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45992.301180902781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45992.301180902781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45992.301180902781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45992.301180902781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45992.301180902781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45992.301180902781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45992.301180902781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45992.301180902781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45992.301180902781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45992.301180902781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45992.301180902781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45992.301180902781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45992.301180902781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45992.301180902781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45992.301180902781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45992.301180902781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45992.301180902781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45992.301180902781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45992.301180902781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45992.301180902781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45992.301180902781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45992.301180902781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45992.301180902781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45992.301180902781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45992.301180902781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45992.301180902781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45992.301180902781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45992.301180902781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45992.301180902781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45992.301180902781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45992.301180902781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45992.301180902781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45992.301180902781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45992.301180902781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45992.301180902781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45992.301180902781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45992.301180902781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45992.301180902781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45992.301180902781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45992.301180902781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45992.301180902781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45992.301180902781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45992.301180902781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45992.301180902781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45992.301180902781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45992.301180902781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45992.301180902781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45992.301180902781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45992.301180902781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45992.301180902781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45992.301180902781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45992.301180902781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45992.301180902781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45992.301180902781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45992.301180902781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45992.301180902781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45992.301180902781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45992.301180902781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45992.301180902781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45992.301180902781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45992.301180902781</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45992.301180902781</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45992.301180902781</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45992.301180902781</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45992.301180902781</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45992.301180902781</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45992.301180902781</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45992.301180902781</v>
      </c>
      <c r="H219" s="126"/>
      <c r="I219" s="128" t="str">
        <f>IFERROR(VLOOKUP(D219,DB!A:F,6,0),"")</f>
        <v/>
      </c>
      <c r="J219" s="128" t="str">
        <f>IFERROR(VLOOKUP(D219,DB!A:G,7,0),"")</f>
        <v/>
      </c>
      <c r="K219" s="124"/>
      <c r="L219" s="123" t="str">
        <f>IFERROR(VLOOKUP(D219,DB!A:I,9,0),"")</f>
        <v/>
      </c>
    </row>
  </sheetData>
  <customSheetViews>
    <customSheetView guid="{F6042A99-DD27-4453-835D-0834D95730CC}" filter="1" showAutoFilter="1">
      <pageMargins left="0" right="0" top="0" bottom="0" header="0" footer="0"/>
      <autoFilter ref="B1:M1" xr:uid="{30F2D64C-5AF5-45B5-A13B-A1E0C062009A}"/>
    </customSheetView>
  </customSheetViews>
  <dataValidations count="2">
    <dataValidation allowBlank="1" showInputMessage="1" showErrorMessage="1" sqref="E1" xr:uid="{5DBA255D-CDD9-49FB-AD3C-AF70AB4EE696}"/>
    <dataValidation type="list" allowBlank="1" showInputMessage="1" showErrorMessage="1" sqref="E2:E2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167.30134293981973</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7.9137619212997379</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45992.301180902781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45992.301180902781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45992.301180902781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45992.301180902781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45992.301180902781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45992.301180902781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45992.301180902781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45992.301180902781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45992.301180902781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45992.301180902781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45992.301180902781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45992.301180902781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45992.301180902781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45992.301180902781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45992.301180902781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45992.301180902781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45992.301180902781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45992.301180902781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45992.301180902781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45992.301180902781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45992.301180902781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45992.301180902781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45992.301180902781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45992.301180902781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45992.301180902781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45992.301180902781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45992.301180902781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45992.301180902781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45992.301180902781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45992.301180902781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45992.301180902781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45992.301180902781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45992.301180902781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45992.301180902781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45992.301180902781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45992.301180902781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45992.301180902781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45992.301180902781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45992.301180902781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45992.301180902781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45992.301180902781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45992.301180902781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45992.301180902781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45992.301180902781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45992.301180902781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45992.301180902781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45992.301180902781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45992.301180902781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45992.301180902781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45992.301180902781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45992.301180902781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45992.301180902781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45992.301180902781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45992.301180902781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45992.301180902781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45992.301180902781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45992.301180902781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45992.301180902781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45992.301180902781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45992.301180902781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45992.301180902781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45992.301180902781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45992.301180902781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45992.301180902781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45992.301180902781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45992.301180902781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45992.301180902781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45992.301180902781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45992.301180902781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45992.301180902781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45992.301180902781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45992.301180902781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45992.301180902781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45992.301180902781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45992.301180902781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45992.301180902781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45992.301180902781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45992.301180902781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45992.301180902781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45992.301180902781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45992.301180902781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45992.301180902781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45992.301180902781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45992.301180902781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45992.301180902781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45992.301180902781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45992.301180902781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45992.301180902781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45992.301180902781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45992.301180902781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45992.301180902781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45992.301180902781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45992.301180902781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45992.301180902781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45992.301180902781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45992.301180902781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45992.301180902781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45992.301180902781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45992.301180902781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45992.301180902781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45992.301180902781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45992.301180902781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45992.301180902781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45992.301180902781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45992.301180902781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45992.301180902781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45992.301180902781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45992.301180902781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45992.301180902781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45992.301180902781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45992.301180902781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45992.301180902781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45992.301180902781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45992.301180902781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45992.301180902781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45992.301180902781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45992.301180902781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45992.301180902781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45992.301180902781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45992.301180902781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45992.301180902781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45992.301180902781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45992.301180902781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45992.301180902781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45992.301180902781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45992.301180902781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45992.301180902781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45992.301180902781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45992.301180902781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45992.301180902781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45992.301180902781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45992.301180902781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45992.301180902781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45992.301180902781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45992.301180902781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45992.301180902781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45992.301180902781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45992.301180902781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45992.301180902781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45992.301180902781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45992.301180902781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45992.301180902781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45992.301180902781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45992.301180902781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45992.301180902781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45992.301180902781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45992.301180902781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45992.301180902781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45992.301180902781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45992.301180902781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45992.301180902781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45992.301180902781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45992.301180902781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45992.301180902781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45992.301180902781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45992.301180902781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45992.301180902781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45992.301180902781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45992.301180902781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45992.301180902781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45992.301180902781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45992.301180902781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45992.301180902781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45992.301180902781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45992.301180902781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45992.301180902781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45992.301180902781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45992.301180902781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45992.301180902781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45992.301180902781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45992.301180902781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45992.301180902781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45992.301180902781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45992.301180902781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45992.301180902781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45992.301180902781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45992.301180902781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45992.301180902781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45992.301180902781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45992.301180902781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45992.301180902781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45992.301180902781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45992.301180902781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45992.301180902781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45992.301180902781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45992.301180902781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45992.301180902781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45992.301180902781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45992.301180902781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45992.301180902781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45992.301180902781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45992.301180902781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45992.301180902781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45992.301180902781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45992.301180902781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45992.301180902781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45992.301180902781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45992.301180902781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45992.301180902781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45992.301180902781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45992.301180902781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45992.301180902781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45992.301180902781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45992.301180902781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45992.301180902781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45992.301180902781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45992.301180902781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45992.301180902781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45992.301180902781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45992.301180902781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45992.301180902781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45992.301180902781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45992.301180902781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45992.301180902781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45992.301180902781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45992.301180902781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45992.301180902781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45992.301180902781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45992.301180902781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45992.301180902781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45992.301180902781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45992.301180902781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45992.301180902781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45992.301180902781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45992.301180902781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45992.301180902781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45992.301180902781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45992.301180902781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45992.301180902781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45992.301180902781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45992.301180902781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45992.301180902781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45992.301180902781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45992.301180902781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45992.301180902781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45992.301180902781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45992.301180902781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45992.301180902781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45992.301180902781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45992.301180902781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45992.301180902781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45992.301180902781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45992.301180902781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45992.301180902781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45992.301180902781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45992.301180902781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45992.301180902781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45992.301180902781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45992.301180902781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45992.301180902781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45992.301180902781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45992.301180902781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45992.301180902781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45992.301180902781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45992.301180902781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45992.301180902781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45992.301180902781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45992.301180902781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45992.301180902781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45992.301180902781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45992.301180902781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45992.301180902781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45992.301180902781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45992.301180902781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45992.301180902781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45992.301180902781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45992.301180902781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45992.301180902781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45992.301180902781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45992.301180902781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45992.301180902781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45992.301180902781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45992.301180902781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45992.301180902781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45992.301180902781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45992.301180902781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45992.301180902781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45992.301180902781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45992.301180902781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45992.301180902781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45992.301180902781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45992.301180902781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45992.301180902781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45992.301180902781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45992.301180902781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45992.301180902781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45992.301180902781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45992.301180902781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45992.301180902781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45992.301180902781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45992.301180902781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45992.301180902781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45992.301180902781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45992.301180902781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45992.301180902781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45992.301180902781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45992.301180902781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45992.301180902781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45992.301180902781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45992.301180902781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45992.301180902781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45992.301180902781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45992.301180902781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45992.301180902781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45992.301180902781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45992.301180902781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45992.301180902781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45992.301180902781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45992.301180902781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45992.301180902781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45992.301180902781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45992.301180902781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45992.301180902781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45992.301180902781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45992.301180902781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45992.301180902781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45992.301180902781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45992.301180902781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45992.301180902781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45992.301180902781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45992.301180902781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45992.301180902781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45992.301180902781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45992.301180902781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45992.301180902781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45992.301180902781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45992.301180902781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45992.301180902781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45992.301180902781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45992.301180902781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45992.301180902781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45992.301180902781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45992.301180902781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45992.301180902781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45992.301180902781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45992.301180902781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45992.301180902781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45992.301180902781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45992.301180902781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45992.301180902781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45992.301180902781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45992.301180902781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45992.301180902781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45992.301180902781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45992.301180902781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45992.301180902781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45992.301180902781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45992.301180902781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45992.301180902781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45992.301180902781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45992.301180902781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45992.301180902781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45992.301180902781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45992.301180902781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45992.301180902781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45992.301180902781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45992.301180902781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45992.301180902781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45992.301180902781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45992.301180902781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45992.301180902781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45992.301180902781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45992.301180902781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45992.301180902781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45992.301180902781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45992.301180902781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45992.301180902781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45992.301180902781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45992.301180902781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45992.301180902781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45992.301180902781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45992.301180902781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45992.301180902781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45992.301180902781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45992.301180902781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45992.301180902781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45992.301180902781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45992.301180902781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45992.301180902781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45992.301180902781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45992.301180902781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45992.301180902781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45992.301180902781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45992.301180902781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45992.301180902781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45992.301180902781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45992.301180902781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45992.301180902781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45992.301180902781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45992.301180902781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45992.301180902781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45992.301180902781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45992.301180902781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45992.301180902781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45992.301180902781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45992.301180902781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45992.301180902781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45992.301180902781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45992.301180902781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45992.301180902781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45992.301180902781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45992.301180902781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45992.301180902781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45992.301180902781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45992.301180902781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45992.301180902781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45992.301180902781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45992.301180902781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45992.301180902781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45992.301180902781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45992.301180902781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45992.301180902781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45992.301180902781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45992.301180902781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45992.301180902781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45992.301180902781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45992.301180902781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45992.301180902781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45992.301180902781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45992.301180902781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45992.301180902781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45992.301180902781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45992.301180902781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45992.301180902781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45992.301180902781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45992.301180902781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45992.301180902781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45992.301180902781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45992.301180902781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45992.301180902781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45992.301180902781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45992.301180902781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45992.301180902781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45992.301180902781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45992.301180902781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45992.301180902781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45992.301180902781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45992.301180902781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45992.301180902781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45992.301180902781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45992.301180902781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45992.301180902781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45992.301180902781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45992.301180902781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45992.301180902781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45992.301180902781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45992.301180902781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45992.301180902781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45992.301180902781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45992.301180902781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45992.301180902781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45992.301180902781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45992.301180902781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45992.301180902781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45992.301180902781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45992.301180902781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45992.301180902781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45992.301180902781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45992.301180902781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45992.301180902781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45992.301180902781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45992.301180902781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45992.301180902781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45992.301180902781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45992.301180902781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45992.301180902781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45992.301180902781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45992.301180902781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45992.301180902781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45992.301180902781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45992.301180902781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45992.301180902781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45992.301180902781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45992.301180902781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45992.301180902781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45992.301180902781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45992.301180902781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45992.301180902781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45992.301180902781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45992.301180902781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45992.301180902781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45992.301180902781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45992.301180902781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45992.301180902781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45992.301180902781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45992.301180902781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45992.301180902781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45992.301180902781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45992.301180902781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45992.301180902781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45992.301180902781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45992.301180902781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45992.301180902781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45992.301180902781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45992.301180902781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45992.301180902781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45992.301180902781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45992.301180902781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45992.301180902781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45992.301180902781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45992.301180902781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45992.301180902781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45992.301180902781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45992.301180902781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45992.301180902781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45992.301180902781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45992.301180902781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45992.301180902781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45992.301180902781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45992.301180902781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45992.301180902781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45992.301180902781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45992.301180902781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45992.301180902781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45992.301180902781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45992.301180902781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45992.301180902781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45992.301180902781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45992.301180902781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45992.301180902781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45992.301180902781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45992.301180902781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45992.301180902781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45992.301180902781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45992.301180902781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45992.301180902781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45992.301180902781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45992.301180902781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45992.301180902781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45992.301180902781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45992.301180902781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45992.301180902781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45992.301180902781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45992.301180902781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45992.301180902781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45992.301180902781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45992.301180902781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45992.301180902781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45992.301180902781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45992.301180902781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45992.301180902781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45992.301180902781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45992.301180902781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45992.301180902781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45992.301180902781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45992.301180902781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45992.301180902781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45992.301180902781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45992.301180902781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45992.301180902781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45992.301180902781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45992.301180902781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45992.301180902781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45992.301180902781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45992.301180902781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45992.301180902781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45992.301180902781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45992.301180902781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45992.301180902781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45992.301180902781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45992.301180902781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45992.301180902781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45992.301180902781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45992.301180902781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45992.301180902781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45992.301180902781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45992.301180902781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45992.301180902781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45992.301180902781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45992.301180902781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45992.301180902781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45992.301180902781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45992.301180902781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45992.301180902781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45992.301180902781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45992.301180902781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45992.301180902781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45992.301180902781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45992.301180902781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45992.301180902781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45992.301180902781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45992.301180902781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45992.301180902781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45992.301180902781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45992.301180902781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45992.301180902781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45992.301180902781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45992.301180902781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45992.301180902781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45992.301180902781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45992.301180902781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45992.301180902781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45992.301180902781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45992.301180902781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45992.301180902781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45992.301180902781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45992.301180902781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45992.301180902781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45992.301180902781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45992.301180902781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45992.301180902781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45992.301180902781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45992.301180902781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45992.301180902781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45992.301180902781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45992.301180902781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45992.301180902781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45992.301180902781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45992.301180902781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45992.301180902781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45992.301180902781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45992.301180902781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45992.301180902781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45992.301180902781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45992.301180902781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45992.301180902781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45992.301180902781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45992.301180902781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45992.301180902781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45992.301180902781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45992.301180902781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45992.301180902781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45992.301180902781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45992.301180902781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45992.301180902781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45992.301180902781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45992.301180902781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45992.301180902781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45992.301180902781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45992.301180902781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45992.301180902781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45992.301180902781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45992.301180902781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45992.301180902781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45992.301180902781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45992.301180902781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45992.301180902781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45992.301180902781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45992.301180902781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45992.301180902781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45992.301180902781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45992.301180902781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45992.301180902781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45992.301180902781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45992.301180902781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45992.301180902781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45992.301180902781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45992.301180902781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45992.301180902781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45992.301180902781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45992.301180902781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45992.301180902781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45992.301180902781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45992.301180902781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45992.301180902781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45992.301180902781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45992.301180902781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45992.301180902781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45992.301180902781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45992.301180902781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45992.301180902781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45992.301180902781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45992.301180902781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45992.301180902781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45992.301180902781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45992.301180902781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45992.301180902781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45992.301180902781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45992.301180902781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45992.301180902781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45992.301180902781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45992.301180902781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45992.301180902781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45992.301180902781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45992.301180902781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45992.301180902781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45992.301180902781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45992.301180902781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45992.301180902781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45992.301180902781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45992.301180902781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45992.301180902781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45992.301180902781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45992.301180902781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45992.301180902781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45992.301180902781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45992.301180902781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45992.301180902781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45992.301180902781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45992.301180902781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45992.301180902781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45992.301180902781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45992.301180902781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45992.301180902781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45992.301180902781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45992.301180902781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45992.301180902781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45992.301180902781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45992.301180902781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45992.301180902781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45992.301180902781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45992.301180902781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45992.301180902781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45992.301180902781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45992.301180902781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45992.301180902781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45992.301180902781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45992.301180902781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45992.301180902781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45992.301180902781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45992.301180902781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45992.301180902781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45992.301180902781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45992.301180902781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45992.301180902781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45992.301180902781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45992.301180902781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45992.301180902781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45992.301180902781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45992.301180902781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45992.301180902781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45992.301180902781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45992.301180902781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45992.301180902781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45992.301180902781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45992.301180902781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45992.301180902781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45992.301180902781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45992.301180902781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45992.301180902781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45992.301180902781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45992.301180902781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45992.301180902781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45992.301180902781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45992.301180902781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45992.301180902781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45992.301180902781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45992.301180902781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45992.301180902781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45992.301180902781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45992.301180902781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45992.301180902781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45992.301180902781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45992.301180902781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45992.301180902781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45992.301180902781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45992.301180902781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45992.301180902781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45992.301180902781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45992.301180902781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45992.301180902781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45992.301180902781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45992.301180902781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45992.301180902781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45992.301180902781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45992.301180902781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45992.301180902781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45992.301180902781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45992.301180902781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45992.301180902781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45992.301180902781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45992.301180902781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45992.301180902781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45992.301180902781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45992.301180902781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45992.301180902781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45992.301180902781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45992.301180902781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45992.301180902781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45992.301180902781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45992.301180902781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45992.301180902781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45992.301180902781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45992.301180902781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45992.301180902781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45992.301180902781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45992.301180902781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45992.301180902781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45992.301180902781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45992.301180902781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45992.301180902781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45992.301180902781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45992.301180902781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45992.301180902781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45992.301180902781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45992.301180902781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45992.301180902781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45992.301180902781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45992.301180902781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45992.301180902781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45992.301180902781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45992.301180902781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45992.301180902781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45992.301180902781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45992.301180902781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45992.301180902781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45992.301180902781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45992.301180902781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45992.301180902781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45992.301180902781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45992.301180902781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45992.301180902781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45992.301180902781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45992.301180902781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45992.301180902781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45992.301180902781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45992.301180902781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45992.301180902781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45992.301180902781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45992.301180902781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45992.301180902781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45992.301180902781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45992.301180902781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45992.301180902781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45992.301180902781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45992.301180902781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45992.301180902781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45992.301180902781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45992.301180902781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45992.301180902781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45992.301180902781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45992.301180902781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45992.301180902781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45992.301180902781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45992.301180902781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45992.301180902781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45992.301180902781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45992.301180902781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45992.301180902781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45992.301180902781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45992.301180902781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45992.301180902781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45992.301180902781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45992.301180902781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45992.301180902781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45992.301180902781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45992.301180902781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45992.301180902781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45992.301180902781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45992.301180902781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45992.301180902781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45992.301180902781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45992.301180902781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45992.301180902781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45992.301180902781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45992.301180902781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45992.301180902781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45992.301180902781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45992.301180902781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45992.301180902781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45992.301180902781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45992.301180902781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45992.301180902781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45992.301180902781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45992.301180902781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45992.301180902781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45992.301180902781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45992.301180902781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45992.301180902781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45992.301180902781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45992.301180902781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45992.301180902781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45992.301180902781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45992.301180902781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45992.301180902781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45992.301180902781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45992.301180902781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45992.301180902781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45992.301180902781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45992.301180902781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45992.301180902781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45992.301180902781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45992.301180902781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45992.301180902781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45992.301180902781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45992.301180902781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45992.301180902781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45992.301180902781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45992.301180902781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45992.301180902781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45992.301180902781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45992.301180902781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45992.301180902781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45992.301180902781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45992.301180902781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45992.301180902781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45992.301180902781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45992.301180902781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45992.301180902781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45992.301180902781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45992.301180902781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45992.301180902781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45992.301180902781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45992.301180902781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45992.301180902781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45992.301180902781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45992.301180902781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45992.301180902781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45992.301180902781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45992.301180902781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45992.301180902781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45992.301180902781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45992.301180902781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45992.301180902781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45992.301180902781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45992.301180902781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45992.301180902781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45992.301180902781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45992.301180902781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45992.301180902781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45992.301180902781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45992.301180902781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45992.301180902781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45992.301180902781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45992.301180902781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45992.301180902781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45992.301180902781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45992.301180902781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45992.301180902781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45992.301180902781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45992.301180902781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45992.301180902781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45992.301180902781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45992.301180902781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45992.301180902781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45992.301180902781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45992.301180902781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45992.301180902781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45992.301180902781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45992.301180902781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45992.301180902781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45992.301180902781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45992.301180902781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45992.301180902781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45992.301180902781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45992.301180902781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45992.301180902781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45992.301180902781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45992.301180902781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45992.301180902781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45992.301180902781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45992.301180902781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45992.301180902781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45992.301180902781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45992.301180902781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45992.301180902781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45992.301180902781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45992.301180902781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45992.301180902781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45992.301180902781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45992.301180902781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45992.301180902781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45992.301180902781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45992.301180902781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45992.301180902781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45992.301180902781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45992.301180902781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45992.301180902781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45992.301180902781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45992.301180902781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45992.301180902781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45992.301180902781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45992.301180902781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45992.301180902781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45992.301180902781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45992.301180902781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45992.301180902781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45992.301180902781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45992.301180902781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45992.301180902781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45992.301180902781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45992.301180902781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45992.301180902781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45992.301180902781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45992.301180902781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45992.301180902781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45992.301180902781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45992.301180902781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45992.301180902781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45992.301180902781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45992.301180902781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45992.301180902781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45992.301180902781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45992.301180902781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45992.301180902781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45992.301180902781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45992.301180902781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45992.301180902781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45992.301180902781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45992.301180902781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45992.301180902781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45992.301180902781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45992.301180902781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45992.301180902781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45992.301180902781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45992.301180902781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45992.301180902781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45992.301180902781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45992.301180902781</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288.820463310185</v>
      </c>
      <c r="H2" s="92">
        <v>45703.474768518521</v>
      </c>
      <c r="I2" s="92" t="str">
        <f>IFERROR(VLOOKUP(D2,DB!A:F,6,0),"")</f>
        <v>SCECO</v>
      </c>
      <c r="J2" s="92" t="str">
        <f>IFERROR(VLOOKUP(D2,DB!A:G,7,0),"")</f>
        <v>Dead</v>
      </c>
      <c r="K2" s="94" t="s">
        <v>39195</v>
      </c>
      <c r="L2" s="88" t="str">
        <f>IFERROR(VLOOKUP(D2,DB!A:I,9,0),"")</f>
        <v>Latis</v>
      </c>
    </row>
    <row r="3" spans="1:16" ht="15" customHeight="1">
      <c r="A3" s="110"/>
      <c r="B3" s="110" t="str">
        <f>IFERROR(VLOOKUP(D3,DB!A:K,11,0),"")</f>
        <v/>
      </c>
      <c r="C3" s="90"/>
      <c r="D3" s="88"/>
      <c r="E3" s="91"/>
      <c r="F3" s="92"/>
      <c r="G3" s="93">
        <f t="shared" ref="G3:G26" ca="1" si="0">IFERROR(NOW()-F3,"")</f>
        <v>45992.301180902781</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45992.301180902781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45992.301180902781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45992.301180902781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45992.301180902781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45992.301180902781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45992.301180902781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45992.301180902781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45992.301180902781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45992.301180902781</v>
      </c>
      <c r="H12" s="92"/>
      <c r="I12" s="110" t="str">
        <f>IFERROR(VLOOKUP(D12,DB!A:F,6,0),"")</f>
        <v/>
      </c>
      <c r="J12" s="110" t="str">
        <f>IFERROR(VLOOKUP(D12,DB!A:G,7,0),"")</f>
        <v/>
      </c>
      <c r="K12" s="94"/>
      <c r="L12" s="88" t="str">
        <f>IFERROR(VLOOKUP(D12,DB!A:I,9,0),"")</f>
        <v/>
      </c>
    </row>
    <row r="13" spans="1:16" ht="15" customHeight="1">
      <c r="A13" s="110"/>
      <c r="B13" s="110" t="str">
        <f>IFERROR(VLOOKUP(D14,DB!A:K,11,0),"")</f>
        <v/>
      </c>
      <c r="C13" s="90"/>
      <c r="D13" s="88"/>
      <c r="E13" s="91"/>
      <c r="F13" s="92"/>
      <c r="G13" s="93">
        <f t="shared" ca="1" si="0"/>
        <v>45992.301180902781</v>
      </c>
      <c r="H13" s="92"/>
      <c r="I13" s="110" t="str">
        <f>IFERROR(VLOOKUP(D14,DB!A:F,6,0),"")</f>
        <v/>
      </c>
      <c r="J13" s="110" t="str">
        <f>IFERROR(VLOOKUP(D14,DB!A:G,7,0),"")</f>
        <v/>
      </c>
      <c r="K13" s="94"/>
      <c r="L13" s="88" t="str">
        <f>IFERROR(VLOOKUP(D14,DB!A:I,9,0),"")</f>
        <v/>
      </c>
    </row>
    <row r="14" spans="1:16" ht="15" customHeight="1">
      <c r="A14" s="110"/>
      <c r="B14" s="110" t="str">
        <f>IFERROR(VLOOKUP(#REF!,DB!A:K,11,0),"")</f>
        <v/>
      </c>
      <c r="C14" s="90"/>
      <c r="D14" s="88"/>
      <c r="E14" s="91"/>
      <c r="F14" s="92"/>
      <c r="G14" s="93">
        <f t="shared" ca="1" si="0"/>
        <v>45992.301180902781</v>
      </c>
      <c r="H14" s="92"/>
      <c r="I14" s="110" t="str">
        <f>IFERROR(VLOOKUP(#REF!,DB!A:F,6,0),"")</f>
        <v/>
      </c>
      <c r="J14" s="110" t="str">
        <f>IFERROR(VLOOKUP(#REF!,DB!A:G,7,0),"")</f>
        <v/>
      </c>
      <c r="K14" s="94"/>
      <c r="L14" s="88" t="str">
        <f>IFERROR(VLOOKUP(#REF!,DB!A:I,9,0),"")</f>
        <v/>
      </c>
    </row>
    <row r="15" spans="1:16" ht="15" customHeight="1">
      <c r="A15" s="110"/>
      <c r="B15" s="110" t="str">
        <f>IFERROR(VLOOKUP(D15,DB!A:K,11,0),"")</f>
        <v/>
      </c>
      <c r="C15" s="90"/>
      <c r="D15" s="88"/>
      <c r="E15" s="91"/>
      <c r="F15" s="92"/>
      <c r="G15" s="93">
        <f t="shared" ca="1" si="0"/>
        <v>45992.301180902781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45992.301180902781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45992.301180902781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45992.301180902781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45992.301180902781</v>
      </c>
      <c r="H19" s="92"/>
      <c r="I19" s="110" t="str">
        <f>IFERROR(VLOOKUP(D19,DB!A:F,6,0),"")</f>
        <v/>
      </c>
      <c r="J19" s="110" t="str">
        <f>IFERROR(VLOOKUP(D19,DB!A:G,7,0),"")</f>
        <v/>
      </c>
      <c r="K19" s="94"/>
      <c r="L19" s="88" t="str">
        <f>IFERROR(VLOOKUP(D19,DB!A:I,9,0),"")</f>
        <v/>
      </c>
    </row>
    <row r="20" spans="1:12" ht="15" customHeight="1">
      <c r="A20" s="110"/>
      <c r="B20" s="110" t="str">
        <f>IFERROR(VLOOKUP(D21,DB!A:K,11,0),"")</f>
        <v/>
      </c>
      <c r="C20" s="90"/>
      <c r="D20" s="150"/>
      <c r="E20" s="91"/>
      <c r="F20" s="92"/>
      <c r="G20" s="93">
        <f t="shared" ca="1" si="0"/>
        <v>45992.301180902781</v>
      </c>
      <c r="H20" s="92"/>
      <c r="I20" s="110" t="str">
        <f>IFERROR(VLOOKUP(D21,DB!A:F,6,0),"")</f>
        <v/>
      </c>
      <c r="J20" s="110" t="str">
        <f>IFERROR(VLOOKUP(D21,DB!A:G,7,0),"")</f>
        <v/>
      </c>
      <c r="K20" s="94"/>
      <c r="L20" s="88" t="str">
        <f>IFERROR(VLOOKUP(D21,DB!A:I,9,0),"")</f>
        <v/>
      </c>
    </row>
    <row r="21" spans="1:12" ht="15" customHeight="1">
      <c r="A21" s="110"/>
      <c r="B21" s="110" t="str">
        <f>IFERROR(VLOOKUP(#REF!,DB!A:K,11,0),"")</f>
        <v/>
      </c>
      <c r="C21" s="90"/>
      <c r="D21" s="88"/>
      <c r="E21" s="91"/>
      <c r="F21" s="92"/>
      <c r="G21" s="93">
        <f t="shared" ca="1" si="0"/>
        <v>45992.301180902781</v>
      </c>
      <c r="H21" s="92"/>
      <c r="I21" s="110" t="str">
        <f>IFERROR(VLOOKUP(#REF!,DB!A:F,6,0),"")</f>
        <v/>
      </c>
      <c r="J21" s="110" t="str">
        <f>IFERROR(VLOOKUP(#REF!,DB!A:G,7,0),"")</f>
        <v/>
      </c>
      <c r="K21" s="94"/>
      <c r="L21" s="88" t="str">
        <f>IFERROR(VLOOKUP(#REF!,DB!A:I,9,0),"")</f>
        <v/>
      </c>
    </row>
    <row r="22" spans="1:12" ht="15" customHeight="1">
      <c r="A22" s="110"/>
      <c r="B22" s="110" t="str">
        <f>IFERROR(VLOOKUP(D22,DB!A:K,11,0),"")</f>
        <v/>
      </c>
      <c r="C22" s="90"/>
      <c r="D22" s="88"/>
      <c r="E22" s="91"/>
      <c r="F22" s="92"/>
      <c r="G22" s="93">
        <f t="shared" ca="1" si="0"/>
        <v>45992.301180902781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45992.301180902781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45992.301180902781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45992.301180902781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45992.301180902781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45992.301180902781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45992.301180902781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45992.301180902781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45992.301180902781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45992.301180902781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45992.301180902781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45992.301180902781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45992.301180902781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45992.301180902781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45992.301180902781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45992.301180902781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45992.301180902781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45992.301180902781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45992.301180902781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45992.301180902781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45992.301180902781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45992.301180902781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45992.301180902781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45992.301180902781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45992.301180902781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45992.301180902781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45992.301180902781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45992.301180902781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45992.301180902781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45992.301180902781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45992.301180902781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45992.301180902781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45992.301180902781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45992.301180902781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45992.301180902781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45992.301180902781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45992.301180902781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45992.301180902781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45992.301180902781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45992.301180902781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45992.301180902781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45992.301180902781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45992.301180902781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45992.301180902781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45992.301180902781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45992.301180902781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45992.301180902781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45992.301180902781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45992.301180902781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45992.301180902781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45992.301180902781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45992.301180902781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45992.301180902781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45992.301180902781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45992.301180902781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45992.301180902781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45992.301180902781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45992.301180902781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45992.301180902781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45992.301180902781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45992.301180902781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45992.301180902781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45992.301180902781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45992.301180902781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45992.301180902781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45992.301180902781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45992.301180902781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45992.301180902781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45992.301180902781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45992.301180902781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45992.301180902781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45992.301180902781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45992.301180902781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45992.301180902781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45992.301180902781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45992.301180902781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45992.301180902781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45992.301180902781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45992.301180902781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45992.301180902781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45992.301180902781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45992.301180902781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45992.301180902781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45992.301180902781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45992.301180902781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45992.301180902781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45992.301180902781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45992.301180902781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45992.301180902781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45992.301180902781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45992.301180902781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45992.301180902781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45992.301180902781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45992.301180902781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45992.301180902781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45992.301180902781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45992.301180902781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45992.301180902781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45992.301180902781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45992.301180902781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45992.301180902781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45992.301180902781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45992.301180902781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45992.301180902781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45992.301180902781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45992.301180902781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45992.301180902781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45992.301180902781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45992.301180902781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45992.301180902781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45992.301180902781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45992.301180902781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45992.301180902781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45992.301180902781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45992.301180902781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45992.301180902781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45992.301180902781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45992.301180902781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45992.301180902781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45992.301180902781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45992.301180902781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45992.301180902781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45992.301180902781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45992.301180902781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45992.301180902781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45992.301180902781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45992.301180902781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45992.301180902781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45992.301180902781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45992.301180902781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45992.301180902781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45992.301180902781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45992.301180902781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45992.301180902781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45992.301180902781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45992.301180902781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45992.301180902781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45992.301180902781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45992.301180902781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45992.301180902781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45992.301180902781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45992.301180902781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45992.301180902781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45992.301180902781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45992.301180902781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45992.301180902781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45992.301180902781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45992.301180902781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45992.301180902781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45992.301180902781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45992.301180902781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45992.301180902781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45992.301180902781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45992.301180902781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45992.301180902781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45992.301180902781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45992.301180902781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45992.301180902781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45992.301180902781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45992.301180902781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45992.301180902781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45992.301180902781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45992.301180902781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45992.301180902781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45992.301180902781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45992.301180902781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45992.301180902781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45992.301180902781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45992.301180902781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45992.301180902781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45992.301180902781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45992.301180902781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45992.301180902781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45992.301180902781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45992.301180902781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45992.301180902781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45992.301180902781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45992.301180902781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45992.301180902781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45992.301180902781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45992.301180902781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45992.301180902781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45992.301180902781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45992.301180902781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45992.301180902781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45992.301180902781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45992.301180902781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45992.301180902781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45992.301180902781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45992.301180902781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45992.301180902781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45992.301180902781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45992.301180902781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45992.301180902781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45992.301180902781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45992.301180902781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45992.301180902781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64" ca="1" si="4">IFERROR(NOW()-F219,"")</f>
        <v>45992.301180902781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45992.301180902781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45992.301180902781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45992.301180902781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45992.301180902781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45992.301180902781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45992.301180902781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45992.301180902781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45992.301180902781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45992.301180902781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45992.301180902781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45992.301180902781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45992.301180902781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45992.301180902781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45992.301180902781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45992.301180902781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45992.301180902781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45992.301180902781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45992.301180902781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45992.301180902781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45992.301180902781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45992.301180902781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45992.301180902781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45992.301180902781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45992.301180902781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45992.301180902781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45992.301180902781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45992.301180902781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45992.301180902781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45992.301180902781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45992.301180902781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45992.301180902781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45992.301180902781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45992.301180902781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45992.301180902781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45992.301180902781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45992.301180902781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45992.301180902781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45992.301180902781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45992.301180902781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45992.301180902781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45992.301180902781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45992.301180902781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45992.301180902781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45992.301180902781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45992.301180902781</v>
      </c>
      <c r="H264" s="92"/>
      <c r="I264" s="110" t="str">
        <f>IFERROR(VLOOKUP(D264,DB!A:F,6,0),"")</f>
        <v/>
      </c>
      <c r="J264" s="110" t="str">
        <f>IFERROR(VLOOKUP(D264,DB!A:G,7,0),"")</f>
        <v/>
      </c>
      <c r="K264" s="94"/>
      <c r="L264" s="88" t="str">
        <f>IFERROR(VLOOKUP(D264,DB!A:I,9,0),"")</f>
        <v/>
      </c>
    </row>
  </sheetData>
  <dataValidations count="2">
    <dataValidation allowBlank="1" showInputMessage="1" showErrorMessage="1" sqref="E1" xr:uid="{A4F81451-56CC-4543-9497-104C4E44EE4B}"/>
    <dataValidation type="list" allowBlank="1" showInputMessage="1" showErrorMessage="1" sqref="E2:E2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K16" sqref="K1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100.46912071759289</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39109</v>
      </c>
      <c r="F3" s="38">
        <v>45926.188877314817</v>
      </c>
      <c r="G3" s="105">
        <f t="shared" ref="G3" ca="1" si="0">IFERROR(NOW()-F3,"")</f>
        <v>66.112303587964561</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39109</v>
      </c>
      <c r="F4" s="107">
        <v>45948.661111111112</v>
      </c>
      <c r="G4" s="108">
        <f t="shared" ref="G4" ca="1" si="1">IFERROR(NOW()-F4,"")</f>
        <v>43.640069791668793</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10.927882291667629</v>
      </c>
      <c r="H5" s="136">
        <v>45981.360798611109</v>
      </c>
      <c r="I5" s="106" t="str">
        <f>IFERROR(VLOOKUP(D5,DB!A:F,6,0),"")</f>
        <v>SCECO</v>
      </c>
      <c r="J5" s="106" t="str">
        <f>IFERROR(VLOOKUP(D5,DB!A:G,7,0),"")</f>
        <v>Dead</v>
      </c>
      <c r="K5" s="106" t="s">
        <v>39203</v>
      </c>
      <c r="L5" s="106" t="str">
        <f>IFERROR(VLOOKUP(D5,DB!A:I,9,0),"")</f>
        <v>Latis</v>
      </c>
    </row>
    <row r="6" spans="1:13">
      <c r="A6" s="37" t="s">
        <v>39204</v>
      </c>
      <c r="B6" s="37" t="s">
        <v>5445</v>
      </c>
      <c r="C6" s="37">
        <v>1</v>
      </c>
      <c r="D6" s="37" t="s">
        <v>36123</v>
      </c>
      <c r="E6" s="37" t="s">
        <v>39106</v>
      </c>
      <c r="F6" s="38">
        <v>45992.123136574075</v>
      </c>
      <c r="G6" s="135">
        <f ca="1">IFERROR(NOW()-F6,"")</f>
        <v>0.17804432870616438</v>
      </c>
      <c r="H6" s="38">
        <v>45992.1175</v>
      </c>
      <c r="I6" s="37" t="str">
        <f>IFERROR(VLOOKUP(D6,DB!A:F,6,0),"")</f>
        <v>Generator-SG</v>
      </c>
      <c r="J6" s="37" t="str">
        <f>IFERROR(VLOOKUP(D6,DB!A:G,7,0),"")</f>
        <v>Vandalized</v>
      </c>
      <c r="K6" s="103" t="s">
        <v>39205</v>
      </c>
      <c r="L6" s="37" t="str">
        <f>IFERROR(VLOOKUP(D6,DB!A:I,9,0),"")</f>
        <v>Latis</v>
      </c>
    </row>
    <row r="7" spans="1:13">
      <c r="A7" s="37"/>
      <c r="B7" s="37" t="str">
        <f>IFERROR(VLOOKUP(D7,DB!A:K,11,0),"")</f>
        <v/>
      </c>
      <c r="C7" s="37"/>
      <c r="D7" s="37"/>
      <c r="E7" s="37"/>
      <c r="F7" s="38"/>
      <c r="G7" s="135">
        <f ca="1">IFERROR(NOW()-F7,"")</f>
        <v>45992.301180902781</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45992.301180902781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45992.301180902781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45992.301180902781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45992.301180902781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45992.301180902781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45992.301180902781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45992.301180902781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45992.301180902781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45992.301180902781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45992.301180902781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45992.301180902781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45992.301180902781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45992.301180902781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45992.301180902781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45992.301180902781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45992.301180902781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45992.301180902781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45992.301180902781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45992.301180902781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45992.301180902781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45992.301180902781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45992.301180902781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45992.301180902781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45992.301180902781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45992.301180902781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45992.301180902781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45992.301180902781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45992.301180902781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45992.301180902781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45992.301180902781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45992.301180902781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45992.301180902781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45992.301180902781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45992.301180902781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45992.301180902781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45992.301180902781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45992.301180902781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45992.301180902781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45992.301180902781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45992.301180902781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45992.301180902781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45992.301180902781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45992.301180902781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45992.301180902781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45992.301180902781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45992.301180902781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45992.301180902781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45992.301180902781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45992.301180902781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45992.301180902781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45992.301180902781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45992.301180902781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45992.301180902781</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45992.301180902781</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45992.301180902781</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45992.301180902781</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45992.301180902781</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45992.301180902781</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45992.301180902781</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45992.301180902781</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45992.301180902781</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45992.301180902781</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45992.301180902781</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45992.301180902781</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9"/>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R6</v>
      </c>
      <c r="C2" s="120"/>
      <c r="D2" s="119" t="s">
        <v>7588</v>
      </c>
      <c r="E2" s="106"/>
      <c r="F2" s="121"/>
      <c r="G2" s="72">
        <f ca="1">IFERROR(NOW()-F2,"-")</f>
        <v>45992.301180902781</v>
      </c>
      <c r="H2" s="121"/>
      <c r="I2" s="119" t="str">
        <f>IFERROR(VLOOKUP(D2,DB!A:F,6,0),"")</f>
        <v>Generator-SG</v>
      </c>
      <c r="J2" s="119" t="str">
        <f>IFERROR(VLOOKUP(D2,DB!A:G,7,0),"")</f>
        <v xml:space="preserve">Good </v>
      </c>
      <c r="K2" s="122"/>
      <c r="L2" s="137" t="str">
        <f>IFERROR(VLOOKUP(D2,DB!A:I,9,0),"")</f>
        <v>Zain</v>
      </c>
    </row>
    <row r="3" spans="1:16382" ht="31.5" customHeight="1">
      <c r="A3" s="118"/>
      <c r="B3" s="119" t="str">
        <f>IFERROR(VLOOKUP(D3,DB!A:K,11,0),"")</f>
        <v/>
      </c>
      <c r="C3" s="120"/>
      <c r="D3" s="119"/>
      <c r="E3" s="106"/>
      <c r="F3" s="121"/>
      <c r="G3" s="72">
        <f ca="1">IFERROR(NOW()-F3,"-")</f>
        <v>45992.301180902781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45992.301180902781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45992.301180902781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45992.301180902781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45992.301180902781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45992.301180902781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45992.301180902781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45992.301180902781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45992.301180902781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45992.301180902781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45992.301180902781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45992.301180902781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45992.301180902781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45992.301180902781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45992.301180902781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45992.301180902781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45992.301180902781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45992.301180902781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45992.301180902781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45992.301180902781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45992.301180902781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45992.301180902781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45992.301180902781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45992.301180902781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45992.301180902781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45992.301180902781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45992.301180902781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45992.301180902781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45992.301180902781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45992.301180902781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45992.301180902781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45992.301180902781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45992.301180902781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45992.301180902781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45992.301180902781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45992.301180902781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45992.301180902781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45992.301180902781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45992.301180902781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45992.301180902781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45992.301180902781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45992.301180902781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45992.301180902781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45992.301180902781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45992.301180902781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45992.301180902781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45992.301180902781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45992.301180902781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45992.301180902781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45992.301180902781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45992.301180902781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45992.301180902781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45992.301180902781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45992.301180902781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45992.301180902781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45992.301180902781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45992.301180902781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45992.301180902781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45992.301180902781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45992.301180902781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45992.301180902781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45992.301180902781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45992.301180902781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45992.301180902781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45992.301180902781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45992.301180902781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45992.301180902781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45992.301180902781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45992.301180902781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45992.301180902781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45992.301180902781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45992.301180902781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45992.301180902781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45992.301180902781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45992.301180902781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45992.301180902781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45992.301180902781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45992.301180902781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45992.301180902781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45992.301180902781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45992.301180902781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45992.301180902781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45992.301180902781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45992.301180902781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45992.301180902781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45992.301180902781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45992.301180902781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45992.301180902781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45992.301180902781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45992.301180902781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45992.301180902781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45992.301180902781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45992.301180902781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45992.301180902781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45992.301180902781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45992.301180902781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45992.301180902781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45992.301180902781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45992.301180902781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45992.301180902781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45992.301180902781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45992.301180902781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45992.301180902781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45992.301180902781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45992.301180902781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45992.301180902781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45992.301180902781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45992.301180902781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45992.301180902781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45992.301180902781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45992.301180902781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45992.301180902781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45992.301180902781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45992.301180902781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45992.301180902781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45992.301180902781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45992.301180902781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45992.301180902781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45992.301180902781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45992.301180902781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45992.301180902781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45992.301180902781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45992.301180902781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45992.301180902781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45992.301180902781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45992.301180902781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45992.301180902781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45992.301180902781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45992.301180902781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45992.301180902781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45992.301180902781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45992.301180902781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45992.301180902781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45992.301180902781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45992.301180902781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45992.301180902781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45992.301180902781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45992.301180902781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45992.301180902781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45992.301180902781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45992.301180902781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45992.301180902781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45992.301180902781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45992.301180902781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45992.301180902781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45992.301180902781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45992.301180902781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45992.301180902781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45992.301180902781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45992.301180902781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45992.301180902781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45992.301180902781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45992.301180902781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45992.301180902781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45992.301180902781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45992.301180902781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45992.301180902781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45992.301180902781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45992.301180902781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45992.301180902781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45992.301180902781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45992.301180902781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45992.301180902781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45992.301180902781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45992.301180902781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45992.301180902781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45992.301180902781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45992.301180902781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45992.301180902781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45992.301180902781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45992.301180902781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45992.301180902781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45992.301180902781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45992.301180902781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45992.301180902781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45992.301180902781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45992.301180902781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45992.301180902781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45992.301180902781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45992.301180902781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45992.301180902781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45992.301180902781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45992.301180902781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45992.301180902781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45992.301180902781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45992.301180902781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45992.301180902781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45992.301180902781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45992.301180902781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45992.301180902781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45992.301180902781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45992.301180902781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45992.301180902781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45992.301180902781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45992.301180902781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45992.301180902781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45992.301180902781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45992.301180902781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45992.301180902781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45992.301180902781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45992.301180902781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45992.301180902781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45992.301180902781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45992.301180902781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45992.301180902781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45992.301180902781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45992.301180902781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45992.301180902781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45992.301180902781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45992.301180902781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45992.301180902781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45992.301180902781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45992.301180902781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45992.301180902781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45992.301180902781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45992.301180902781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45992.301180902781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45992.301180902781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45992.301180902781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45992.301180902781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45992.301180902781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45992.301180902781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45992.301180902781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45992.301180902781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45992.301180902781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45992.301180902781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45992.301180902781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45992.301180902781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45992.301180902781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45992.301180902781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45992.301180902781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45992.301180902781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45992.301180902781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45992.301180902781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45992.301180902781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45992.301180902781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45992.301180902781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45992.301180902781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45992.301180902781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45992.301180902781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45992.301180902781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45992.301180902781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45992.301180902781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45992.301180902781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45992.301180902781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45992.301180902781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45992.301180902781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45992.301180902781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45992.301180902781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45992.301180902781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45992.301180902781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45992.301180902781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45992.301180902781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45992.301180902781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45992.301180902781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45992.301180902781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45992.301180902781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45992.301180902781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45992.301180902781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45992.301180902781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45992.301180902781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45992.301180902781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45992.301180902781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45992.301180902781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45992.301180902781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45992.301180902781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45992.301180902781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45992.301180902781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45992.301180902781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45992.301180902781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45992.301180902781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45992.301180902781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45992.301180902781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45992.301180902781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45992.301180902781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45992.301180902781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45992.301180902781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45992.301180902781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45992.301180902781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45992.301180902781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45992.301180902781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45992.301180902781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45992.301180902781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45992.301180902781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45992.301180902781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45992.301180902781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45992.301180902781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45992.301180902781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45992.301180902781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45992.301180902781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45992.301180902781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45992.301180902781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45992.301180902781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45992.301180902781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45992.301180902781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45992.301180902781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45992.301180902781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45992.301180902781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45992.301180902781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45992.301180902781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45992.301180902781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45992.301180902781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45992.301180902781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45992.301180902781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45992.301180902781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45992.301180902781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45992.301180902781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45992.301180902781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45992.301180902781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45992.301180902781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45992.301180902781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45992.301180902781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45992.301180902781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45992.301180902781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45992.301180902781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45992.301180902781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45992.301180902781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45992.301180902781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45992.301180902781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45992.301180902781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45992.301180902781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45992.301180902781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45992.301180902781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45992.301180902781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45992.301180902781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45992.301180902781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45992.301180902781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45992.301180902781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45992.301180902781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45992.301180902781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45992.301180902781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45992.301180902781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45992.301180902781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45992.301180902781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45992.301180902781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45992.301180902781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45992.301180902781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45992.301180902781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45992.301180902781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45992.301180902781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45992.301180902781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45992.301180902781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45992.301180902781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45992.301180902781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45992.301180902781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45992.301180902781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45992.301180902781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45992.301180902781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45992.301180902781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45992.301180902781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45992.301180902781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45992.301180902781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45992.301180902781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45992.301180902781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45992.301180902781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45992.301180902781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45992.301180902781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45992.301180902781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45992.301180902781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45992.301180902781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45992.301180902781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45992.301180902781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45992.301180902781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45992.301180902781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45992.301180902781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45992.301180902781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45992.301180902781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45992.301180902781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45992.301180902781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45992.301180902781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45992.301180902781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45992.301180902781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45992.301180902781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45992.301180902781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45992.301180902781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45992.301180902781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45992.301180902781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45992.301180902781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45992.301180902781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45992.301180902781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45992.301180902781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45992.301180902781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45992.301180902781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45992.301180902781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45992.301180902781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45992.301180902781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45992.301180902781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45992.301180902781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45992.301180902781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45992.301180902781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45992.301180902781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45992.301180902781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45992.301180902781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45992.301180902781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45992.301180902781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45992.301180902781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45992.301180902781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45992.301180902781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45992.301180902781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45992.301180902781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45992.301180902781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45992.301180902781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45992.301180902781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45992.301180902781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45992.301180902781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45992.301180902781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45992.301180902781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45992.301180902781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45992.301180902781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45992.301180902781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45992.301180902781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45992.301180902781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45992.301180902781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45992.301180902781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45992.301180902781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45992.301180902781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45992.301180902781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45992.301180902781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45992.301180902781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45992.301180902781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45992.301180902781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45992.301180902781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45992.301180902781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45992.301180902781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45992.301180902781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45992.301180902781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45992.301180902781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45992.301180902781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45992.301180902781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45992.301180902781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45992.301180902781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45992.301180902781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45992.301180902781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45992.301180902781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45992.301180902781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45992.301180902781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45992.301180902781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45992.301180902781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45992.301180902781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45992.301180902781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45992.301180902781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45992.301180902781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45992.301180902781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45992.301180902781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45992.301180902781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45992.301180902781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45992.301180902781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45992.301180902781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45992.301180902781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45992.301180902781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45992.301180902781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45992.301180902781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45992.301180902781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45992.301180902781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45992.301180902781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45992.301180902781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45992.301180902781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45992.301180902781</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45992.301180902781</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45992.301180902781</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45992.301180902781</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45992.301180902781</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45992.301180902781</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45992.301180902781</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45992.301180902781</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45992.301180902781</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45992.301180902781</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45992.301180902781</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45992.301180902781</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45992.301180902781</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45992.301180902781</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45992.301180902781</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45992.301180902781</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45992.301180902781</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45992.301180902781</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45992.301180902781</v>
      </c>
      <c r="H478" s="121"/>
      <c r="I478" s="119" t="str">
        <f>IFERROR(VLOOKUP(D478,DB!A:F,6,0),"")</f>
        <v/>
      </c>
      <c r="J478" s="119" t="str">
        <f>IFERROR(VLOOKUP(D478,DB!A:G,7,0),"")</f>
        <v/>
      </c>
      <c r="K478" s="122"/>
      <c r="L478" s="137" t="str">
        <f>IFERROR(VLOOKUP(D478,DB!A:I,9,0),"")</f>
        <v/>
      </c>
    </row>
    <row r="479" spans="1:12" ht="31.5" customHeight="1">
      <c r="A479" s="143"/>
      <c r="B479" s="144" t="str">
        <f>IFERROR(VLOOKUP(D479,DB!A:K,11,0),"")</f>
        <v/>
      </c>
      <c r="C479" s="145"/>
      <c r="D479" s="144"/>
      <c r="E479" s="142"/>
      <c r="F479" s="146"/>
      <c r="G479" s="147">
        <f ca="1">IFERROR(NOW()-F479,"-")</f>
        <v>45992.301180902781</v>
      </c>
      <c r="H479" s="146"/>
      <c r="I479" s="144" t="str">
        <f>IFERROR(VLOOKUP(D479,DB!A:F,6,0),"")</f>
        <v/>
      </c>
      <c r="J479" s="144" t="str">
        <f>IFERROR(VLOOKUP(D479,DB!A:G,7,0),"")</f>
        <v/>
      </c>
      <c r="K479" s="148"/>
      <c r="L479" s="149" t="str">
        <f>IFERROR(VLOOKUP(D479,DB!A:I,9,0),"")</f>
        <v/>
      </c>
    </row>
  </sheetData>
  <dataValidations count="2">
    <dataValidation allowBlank="1" showInputMessage="1" showErrorMessage="1" sqref="E1" xr:uid="{9E1BC488-8814-4F8A-8DBE-742B3278AB71}"/>
    <dataValidation type="list" allowBlank="1" showInputMessage="1" showErrorMessage="1" sqref="E2:E4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2025-12-01T04:15:46Z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