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074" documentId="120_S{2AC9BD13-BADA-5192-A53E-5A8FF88502F6}" xr6:coauthVersionLast="47" xr6:coauthVersionMax="47" xr10:uidLastSave="{1A45BB63-EFE0-444A-8CC3-EAB225933066}"/>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L3" i="1"/>
  <c r="L4" i="1"/>
  <c r="L5" i="1"/>
  <c r="J3" i="1"/>
  <c r="J4" i="1"/>
  <c r="J5" i="1"/>
  <c r="I3" i="1"/>
  <c r="I4" i="1"/>
  <c r="I5" i="1"/>
  <c r="G3" i="1"/>
  <c r="G4" i="1"/>
  <c r="G5" i="1"/>
  <c r="B3" i="1"/>
  <c r="B4" i="1"/>
  <c r="B5" i="1"/>
  <c r="B5" i="5"/>
  <c r="G5" i="5"/>
  <c r="I5" i="5"/>
  <c r="J5" i="5"/>
  <c r="L5"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<sst xmlns="http://schemas.openxmlformats.org/spreadsheetml/2006/main" count="180289" uniqueCount="39130">
  <si>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</si>
  <si>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</si>
  <si>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</si>
  <si>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</si>
  <si>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</si>
  <si>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</si>
  <si>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</si>
  <si>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</si>
  <si>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</si>
  <si>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</si>
  <si>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</si>
  <si>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</si>
  <si>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</si>
  <si>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</si>
  <si>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</si>
  <si>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</si>
  <si>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</si>
  <si>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</si>
  <si>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</si>
  <si>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</si>
  <si>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</si>
  <si>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</si>
  <si>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</si>
  <si>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</si>
  <si>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</si>
  <si>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</si>
  <si>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</si>
  <si>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</si>
  <si>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</si>
  <si>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</si>
  <si>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</si>
  <si>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</si>
  <si>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</si>
  <si>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</si>
  <si>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</si>
  <si>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</si>
  <si>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</si>
  <si>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</si>
  <si>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</si>
  <si>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</si>
  <si>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</si>
  <si>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</si>
  <si>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</si>
  <si>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</si>
  <si>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</si>
  <si>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</si>
  <si>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</si>
  <si>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</si>
  <si>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</si>
  <si>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</si>
  <si>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</si>
  <si>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</si>
  <si>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</si>
  <si>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</si>
  <si>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</si>
  <si>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</si>
  <si>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</si>
  <si>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</si>
  <si>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</si>
  <si>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</si>
  <si>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</si>
  <si>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</si>
  <si>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</si>
  <si>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</si>
  <si>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</si>
  <si>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</si>
  <si>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</si>
  <si>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</si>
  <si>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</si>
  <si>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</si>
  <si>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</si>
  <si>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</si>
  <si>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</si>
  <si>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</si>
  <si>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</si>
  <si>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</si>
  <si>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</si>
  <si>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</si>
  <si>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</si>
  <si>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</si>
  <si>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</si>
  <si>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</si>
  <si>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</si>
  <si>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</si>
  <si>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</si>
  <si>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</si>
  <si>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</si>
  <si>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</si>
  <si>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</si>
  <si>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</si>
  <si>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</si>
  <si>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</si>
  <si>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</si>
  <si>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</si>
  <si>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</si>
  <si>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</si>
  <si>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</si>
  <si>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</si>
  <si>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</si>
  <si>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</si>
  <si>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</si>
  <si>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</si>
  <si>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</si>
  <si>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</si>
  <si>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</si>
  <si>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</si>
  <si>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</si>
  <si>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</si>
  <si>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</si>
  <si>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</si>
  <si>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</si>
  <si>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</si>
  <si>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</si>
  <si>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</si>
  <si>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</si>
  <si>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</si>
  <si>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</si>
  <si>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</si>
  <si>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</si>
  <si>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</si>
  <si>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</si>
  <si>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</si>
  <si>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</si>
  <si>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</si>
  <si>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</si>
  <si>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</si>
  <si>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</si>
  <si>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</si>
  <si>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</si>
  <si>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</si>
  <si>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</si>
  <si>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</si>
  <si>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</si>
  <si>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</si>
  <si>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</si>
  <si>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</si>
  <si>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</si>
  <si>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</si>
  <si>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</si>
  <si>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</si>
  <si>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</si>
  <si>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</si>
  <si>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</si>
  <si>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</si>
  <si>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</si>
  <si>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</si>
  <si>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</si>
  <si>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</si>
  <si>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</si>
  <si>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</si>
  <si>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</si>
  <si>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</si>
  <si>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</si>
  <si>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</si>
  <si>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</si>
  <si>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</si>
  <si>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</si>
  <si>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</si>
  <si>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</si>
  <si>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</si>
  <si>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</si>
  <si>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</si>
  <si>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</si>
  <si>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</si>
  <si>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</si>
  <si>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</si>
  <si>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</si>
  <si>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</si>
  <si>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</si>
  <si>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</si>
  <si>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</si>
  <si>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</si>
  <si>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</si>
  <si>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</si>
  <si>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</si>
  <si>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</si>
  <si>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</si>
  <si>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</si>
  <si>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</si>
  <si>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</si>
  <si>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</si>
  <si>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</si>
  <si>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</si>
  <si>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</si>
  <si>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</si>
  <si>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</si>
  <si>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</si>
  <si>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</si>
  <si>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</si>
  <si>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</si>
  <si>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</si>
  <si>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</si>
  <si>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</si>
  <si>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</si>
  <si>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</si>
  <si>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</si>
  <si>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</si>
  <si>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</si>
  <si>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</si>
  <si>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</si>
  <si>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</si>
  <si>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</si>
  <si>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</si>
  <si>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</si>
  <si>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</si>
  <si>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</si>
  <si>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</si>
  <si>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</si>
  <si>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</si>
  <si>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</si>
  <si>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</si>
  <si>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</si>
  <si>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</si>
  <si>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</si>
  <si>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</si>
  <si>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</si>
  <si>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</si>
  <si>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</si>
  <si>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</si>
  <si>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</si>
  <si>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</si>
  <si>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</si>
  <si>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</si>
  <si>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</si>
  <si>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</si>
  <si>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</si>
  <si>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</si>
  <si>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</si>
  <si>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</si>
  <si>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</si>
  <si>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</si>
  <si>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</si>
  <si>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</si>
  <si>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</si>
  <si>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</si>
  <si>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</si>
  <si>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</si>
  <si>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</si>
  <si>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</si>
  <si>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</si>
  <si>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</si>
  <si>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</si>
  <si>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</si>
  <si>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</si>
  <si>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</si>
  <si>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</si>
  <si>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</si>
  <si>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</si>
  <si>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</si>
  <si>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</si>
  <si>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</si>
  <si>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</si>
  <si>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</si>
  <si>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</si>
  <si>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</si>
  <si>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</si>
  <si>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</si>
  <si>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</si>
  <si>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</si>
  <si>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</si>
  <si>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</si>
  <si>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</si>
  <si>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</si>
  <si>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</si>
  <si>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</si>
  <si>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</si>
  <si>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</si>
  <si>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</si>
  <si>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</si>
  <si>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</si>
  <si>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</si>
  <si>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</si>
  <si>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</si>
  <si>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</si>
  <si>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</si>
  <si>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</si>
  <si>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</si>
  <si>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</si>
  <si>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</si>
  <si>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</si>
  <si>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</si>
  <si>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</si>
  <si>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</si>
  <si>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</si>
  <si>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</si>
  <si>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</si>
  <si>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</si>
  <si>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</si>
  <si>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</si>
  <si>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</si>
  <si>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</si>
  <si>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</si>
  <si>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</si>
  <si>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</si>
  <si>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</si>
  <si>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</si>
  <si>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</si>
  <si>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</si>
  <si>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</si>
  <si>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</si>
  <si>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</si>
  <si>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</si>
  <si>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</si>
  <si>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</si>
  <si>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</si>
  <si>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</si>
  <si>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</si>
  <si>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</si>
  <si>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</si>
  <si>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</si>
  <si>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</si>
  <si>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</si>
  <si>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</si>
  <si>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</si>
  <si>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</si>
  <si>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</si>
  <si>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</si>
  <si>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</si>
  <si>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</si>
  <si>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</si>
  <si>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</si>
  <si>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</si>
  <si>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</si>
  <si>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</si>
  <si>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</si>
  <si>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</si>
  <si>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</si>
  <si>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</si>
  <si>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</si>
  <si>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</si>
  <si>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</si>
  <si>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</si>
  <si>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</si>
  <si>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</si>
  <si>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</si>
  <si>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</si>
  <si>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</si>
  <si>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</si>
  <si>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</si>
  <si>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</si>
  <si>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</si>
  <si>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</si>
  <si>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</si>
  <si>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</si>
  <si>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</si>
  <si>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</si>
  <si>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</si>
  <si>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</si>
  <si>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</si>
  <si>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</si>
  <si>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</si>
  <si>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</si>
  <si>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</si>
  <si>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</si>
  <si>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</si>
  <si>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</si>
  <si>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</si>
  <si>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</si>
  <si>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</si>
  <si>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</si>
  <si>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</si>
  <si>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</si>
  <si>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</si>
  <si>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</si>
  <si>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</si>
  <si>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</si>
  <si>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</si>
  <si>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</si>
  <si>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</si>
  <si>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</si>
  <si>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</si>
  <si>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</si>
  <si>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</si>
  <si>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</si>
  <si>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</si>
  <si>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</si>
  <si>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</si>
  <si>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</si>
  <si>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</si>
  <si>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</si>
  <si>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</si>
  <si>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</si>
  <si>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</si>
  <si>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</si>
  <si>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</si>
  <si>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</si>
  <si>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</si>
  <si>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</si>
  <si>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</si>
  <si>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</si>
  <si>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</si>
  <si>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</si>
  <si>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</si>
  <si>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</si>
  <si>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</si>
  <si>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</si>
  <si>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</si>
  <si>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</si>
  <si>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</si>
  <si>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</si>
  <si>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</si>
  <si>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</si>
  <si>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</si>
  <si>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</si>
  <si>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</si>
  <si>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</si>
  <si>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</si>
  <si>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</si>
  <si>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</si>
  <si>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</si>
  <si>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</si>
  <si>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</si>
  <si>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</si>
  <si>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</si>
  <si>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</si>
  <si>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</si>
  <si>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</si>
  <si>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</si>
  <si>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</si>
  <si>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</si>
  <si>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</si>
  <si>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</si>
  <si>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</si>
  <si>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</si>
  <si>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</si>
  <si>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</si>
  <si>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</si>
  <si>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</si>
  <si>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</si>
  <si>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</si>
  <si>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</si>
  <si>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</si>
  <si>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</si>
  <si>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</si>
  <si>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</si>
  <si>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</si>
  <si>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</si>
  <si>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</si>
  <si>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</si>
  <si>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</si>
  <si>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</si>
  <si>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</si>
  <si>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</si>
  <si>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</si>
  <si>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</si>
  <si>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</si>
  <si>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</si>
  <si>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</si>
  <si>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</si>
  <si>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</si>
  <si>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</si>
  <si>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</si>
  <si>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</si>
  <si>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</si>
  <si>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</si>
  <si>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</si>
  <si>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</si>
  <si>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</si>
  <si>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</si>
  <si>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</si>
  <si>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</si>
  <si>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</si>
  <si>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</si>
  <si>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</si>
  <si>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</si>
  <si>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</si>
  <si>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</si>
  <si>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</si>
  <si>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</si>
  <si>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</si>
  <si>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</si>
  <si>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</si>
  <si>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</si>
  <si>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</si>
  <si>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</si>
  <si>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</si>
  <si>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</si>
  <si>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</si>
  <si>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</si>
  <si>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</si>
  <si>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</si>
  <si>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</si>
  <si>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</si>
  <si>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</si>
  <si>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</si>
  <si>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</si>
  <si>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</si>
  <si>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</si>
  <si>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</si>
  <si>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</si>
  <si>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</si>
  <si>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</si>
  <si>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</si>
  <si>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</si>
  <si>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</si>
  <si>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</si>
  <si>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</si>
  <si>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</si>
  <si>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</si>
  <si>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</si>
  <si>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</si>
  <si>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</si>
  <si>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</si>
  <si>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</si>
  <si>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</si>
  <si>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</si>
  <si>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</si>
  <si>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</si>
  <si>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</si>
  <si>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</si>
  <si>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</si>
  <si>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</si>
  <si>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</si>
  <si>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</si>
  <si>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</si>
  <si>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</si>
  <si>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</si>
  <si>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</si>
  <si>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</si>
  <si>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</si>
  <si>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</si>
  <si>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</si>
  <si>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</si>
  <si>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</si>
  <si>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</si>
  <si>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</si>
  <si>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</si>
  <si>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</si>
  <si>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</si>
  <si>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</si>
  <si>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</si>
  <si>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</si>
  <si>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</si>
  <si>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</si>
  <si>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</si>
  <si>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</si>
  <si>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</si>
  <si>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</si>
  <si>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</si>
  <si>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</si>
  <si>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</si>
  <si>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</si>
  <si>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</si>
  <si>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</si>
  <si>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</si>
  <si>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</si>
  <si>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</si>
  <si>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</si>
  <si>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</si>
  <si>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</si>
  <si>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</si>
  <si>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</si>
  <si>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</si>
  <si>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</si>
  <si>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</si>
  <si>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</si>
  <si>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</si>
  <si>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</si>
  <si>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</si>
  <si>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</si>
  <si>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</si>
  <si>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</si>
  <si>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</si>
  <si>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</si>
  <si>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</si>
  <si>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</si>
  <si>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</si>
  <si>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</si>
  <si>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</si>
  <si>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</si>
  <si>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</si>
  <si>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</si>
  <si>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</si>
  <si>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</si>
  <si>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</si>
  <si>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</si>
  <si>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</si>
  <si>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</si>
  <si>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</si>
  <si>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</si>
  <si>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</si>
  <si>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</si>
  <si>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</si>
  <si>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</si>
  <si>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</si>
  <si>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</si>
  <si>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</si>
  <si>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</si>
  <si>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</si>
  <si>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</si>
  <si>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</si>
  <si>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</si>
  <si>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</si>
  <si>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</si>
  <si>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</si>
  <si>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</si>
  <si>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</si>
  <si>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</si>
  <si>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</si>
  <si>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</si>
  <si>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</si>
  <si>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</si>
  <si>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</si>
  <si>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</si>
  <si>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</si>
  <si>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</si>
  <si>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</si>
  <si>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</si>
  <si>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</si>
  <si>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</si>
  <si>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</si>
  <si>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</si>
  <si>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</si>
  <si>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</si>
  <si>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</si>
  <si>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</si>
  <si>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</si>
  <si>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</si>
  <si>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</si>
  <si>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</si>
  <si>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</si>
  <si>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</si>
  <si>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</si>
  <si>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</si>
  <si>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</si>
  <si>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</si>
  <si>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</si>
  <si>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</si>
  <si>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</si>
  <si>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</si>
  <si>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</si>
  <si>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</si>
  <si>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</si>
  <si>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</si>
  <si>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</si>
  <si>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</si>
  <si>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</si>
  <si>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</si>
  <si>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</si>
  <si>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</si>
  <si>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</si>
  <si>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</si>
  <si>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</si>
  <si>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</si>
  <si>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</si>
  <si>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</si>
  <si>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</si>
  <si>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</si>
  <si>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</si>
  <si>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</si>
  <si>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</si>
  <si>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</si>
  <si>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</si>
  <si>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</si>
  <si>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</si>
  <si>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</si>
  <si>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</si>
  <si>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</si>
  <si>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</si>
  <si>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</si>
  <si>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</si>
  <si>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</si>
  <si>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</si>
  <si>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</si>
  <si>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</si>
  <si>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</si>
  <si>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</si>
  <si>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</si>
  <si>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</si>
  <si>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</si>
  <si>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</si>
  <si>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</si>
  <si>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</si>
  <si>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</si>
  <si>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</si>
  <si>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</si>
  <si>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</si>
  <si>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</si>
  <si>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</si>
  <si>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</si>
  <si>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</si>
  <si>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</si>
  <si>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</si>
  <si>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</si>
  <si>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</si>
  <si>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</si>
  <si>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</si>
  <si>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</si>
  <si>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</si>
  <si>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</si>
  <si>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</si>
  <si>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</si>
  <si>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</si>
  <si>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</si>
  <si>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</si>
  <si>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</si>
  <si>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</si>
  <si>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</si>
  <si>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</si>
  <si>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</si>
  <si>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</si>
  <si>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</si>
  <si>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</si>
  <si>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</si>
  <si>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</si>
  <si>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</si>
  <si>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</si>
  <si>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</si>
  <si>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</si>
  <si>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</si>
  <si>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</si>
  <si>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</si>
  <si>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</si>
  <si>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</si>
  <si>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</si>
  <si>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</si>
  <si>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</si>
  <si>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</si>
  <si>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</si>
  <si>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</si>
  <si>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</si>
  <si>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</si>
  <si>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</si>
  <si>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</si>
  <si>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</si>
  <si>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</si>
  <si>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</si>
  <si>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</si>
  <si>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</si>
  <si>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</si>
  <si>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</si>
  <si>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</si>
  <si>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</si>
  <si>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</si>
  <si>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</si>
  <si>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</si>
  <si>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</si>
  <si>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</si>
  <si>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</si>
  <si>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</si>
  <si>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</si>
  <si>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</si>
  <si>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</si>
  <si>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</si>
  <si>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</si>
  <si>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</si>
  <si>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</si>
  <si>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</si>
  <si>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</si>
  <si>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</si>
  <si>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</si>
  <si>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</si>
  <si>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</si>
  <si>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</si>
  <si>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</si>
  <si>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</si>
  <si>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</si>
  <si>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</si>
  <si>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</si>
  <si>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</si>
  <si>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</si>
  <si>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</si>
  <si>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</si>
  <si>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</si>
  <si>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</si>
  <si>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</si>
  <si>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</si>
  <si>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</si>
  <si>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</si>
  <si>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</si>
  <si>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</si>
  <si>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</si>
  <si>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</si>
  <si>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</si>
  <si>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</si>
  <si>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</si>
  <si>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</si>
  <si>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</si>
  <si>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</si>
  <si>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</si>
  <si>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</si>
  <si>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</si>
  <si>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</si>
  <si>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</si>
  <si>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</si>
  <si>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</si>
  <si>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</si>
  <si>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</si>
  <si>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</si>
  <si>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</si>
  <si>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</si>
  <si>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</si>
  <si>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</si>
  <si>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</si>
  <si>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</si>
  <si>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</si>
  <si>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</si>
  <si>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</si>
  <si>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</si>
  <si>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</si>
  <si>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</si>
  <si>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</si>
  <si>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</si>
  <si>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</si>
  <si>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</si>
  <si>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</si>
  <si>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</si>
  <si>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</si>
  <si>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</si>
  <si>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</si>
  <si>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</si>
  <si>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</si>
  <si>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</si>
  <si>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</si>
  <si>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</si>
  <si>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</si>
  <si>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</si>
  <si>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</si>
  <si>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</si>
  <si>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</si>
  <si>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</si>
  <si>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</si>
  <si>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</si>
  <si>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</si>
  <si>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</si>
  <si>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</si>
  <si>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</si>
  <si>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</si>
  <si>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</si>
  <si>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</si>
  <si>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</si>
  <si>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</si>
  <si>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</si>
  <si>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</si>
  <si>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</si>
  <si>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</si>
  <si>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</si>
  <si>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</si>
  <si>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</si>
  <si>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</si>
  <si>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</si>
  <si>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</si>
  <si>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</si>
  <si>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</si>
  <si>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</si>
  <si>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</si>
  <si>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</si>
  <si>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</si>
  <si>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</si>
  <si>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</si>
  <si>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</si>
  <si>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</si>
  <si>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</si>
  <si>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</si>
  <si>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</si>
  <si>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</si>
  <si>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</si>
  <si>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</si>
  <si>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</si>
  <si>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</si>
  <si>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</si>
  <si>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</si>
  <si>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</si>
  <si>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</si>
  <si>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</si>
  <si>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</si>
  <si>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</si>
  <si>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</si>
  <si>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</si>
  <si>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</si>
  <si>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</si>
  <si>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</si>
  <si>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</si>
  <si>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</si>
  <si>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</si>
  <si>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</si>
  <si>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</si>
  <si>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</si>
  <si>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</si>
  <si>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</si>
  <si>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</si>
  <si>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</si>
  <si>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</si>
  <si>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</si>
  <si>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</si>
  <si>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</si>
  <si>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</si>
  <si>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</si>
  <si>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</si>
  <si>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</si>
  <si>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</si>
  <si>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</si>
  <si>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</si>
  <si>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</si>
  <si>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</si>
  <si>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</si>
  <si>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</si>
  <si>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</si>
  <si>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</si>
  <si>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</si>
  <si>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</si>
  <si>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</si>
  <si>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</si>
  <si>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</si>
  <si>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</si>
  <si>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</si>
  <si>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</si>
  <si>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</si>
  <si>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</si>
  <si>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</si>
  <si>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</si>
  <si>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</si>
  <si>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</si>
  <si>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</si>
  <si>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</si>
  <si>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</si>
  <si>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</si>
  <si>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</si>
  <si>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</si>
  <si>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</si>
  <si>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</si>
  <si>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</si>
  <si>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</si>
  <si>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</si>
  <si>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</si>
  <si>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</si>
  <si>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</si>
  <si>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</si>
  <si>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</si>
  <si>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</si>
  <si>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</si>
  <si>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</si>
  <si>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</si>
  <si>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</si>
  <si>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</si>
  <si>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</si>
  <si>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</si>
  <si>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</si>
  <si>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</si>
  <si>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</si>
  <si>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</si>
  <si>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</si>
  <si>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</si>
  <si>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</si>
  <si>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</si>
  <si>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</si>
  <si>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</si>
  <si>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</si>
  <si>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</si>
  <si>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</si>
  <si>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</si>
  <si>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</si>
  <si>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</si>
  <si>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</si>
  <si>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</si>
  <si>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</si>
  <si>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</si>
  <si>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</si>
  <si>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</si>
  <si>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</si>
  <si>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</si>
  <si>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</si>
  <si>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</si>
  <si>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</si>
  <si>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</si>
  <si>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</si>
  <si>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</si>
  <si>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</si>
  <si>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</si>
  <si>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</si>
  <si>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</si>
  <si>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</si>
  <si>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</si>
  <si>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</si>
  <si>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</si>
  <si>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</si>
  <si>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</si>
  <si>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</si>
  <si>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</si>
  <si>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</si>
  <si>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</si>
  <si>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</si>
  <si>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</si>
  <si>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</si>
  <si>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</si>
  <si>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</si>
  <si>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</si>
  <si>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</si>
  <si>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</si>
  <si>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</si>
  <si>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</si>
  <si>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</si>
  <si>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</si>
  <si>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</si>
  <si>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</si>
  <si>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</si>
  <si>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</si>
  <si>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</si>
  <si>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</si>
  <si>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</si>
  <si>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</si>
  <si>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</si>
  <si>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</si>
  <si>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</si>
  <si>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</si>
  <si>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</si>
  <si>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</si>
  <si>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</si>
  <si>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</si>
  <si>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</si>
  <si>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</si>
  <si>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</si>
  <si>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</si>
  <si>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</si>
  <si>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</si>
  <si>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</si>
  <si>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</si>
  <si>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</si>
  <si>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</si>
  <si>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</si>
  <si>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</si>
  <si>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</si>
  <si>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</si>
  <si>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</si>
  <si>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</si>
  <si>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</si>
  <si>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</si>
  <si>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</si>
  <si>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</si>
  <si>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</si>
  <si>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</si>
  <si>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</si>
  <si>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</si>
  <si>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</si>
  <si>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</si>
  <si>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</si>
  <si>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</si>
  <si>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</si>
  <si>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</si>
  <si>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</si>
  <si>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</si>
  <si>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</si>
  <si>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</si>
  <si>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</si>
  <si>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</si>
  <si>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</si>
  <si>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</si>
  <si>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</si>
  <si>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</si>
  <si>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</si>
  <si>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</si>
  <si>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</si>
  <si>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</si>
  <si>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</si>
  <si>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</si>
  <si>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</si>
  <si>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</si>
  <si>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</si>
  <si>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</si>
  <si>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</si>
  <si>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</si>
  <si>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</si>
  <si>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</si>
  <si>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</si>
  <si>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</si>
  <si>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</si>
  <si>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</si>
  <si>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</si>
  <si>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</si>
  <si>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</si>
  <si>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</si>
  <si>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</si>
  <si>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</si>
  <si>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</si>
  <si>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</si>
  <si>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</si>
  <si>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</si>
  <si>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</si>
  <si>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</si>
  <si>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</si>
  <si>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</si>
  <si>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</si>
  <si>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</si>
  <si>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</si>
  <si>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</si>
  <si>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</si>
  <si>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</si>
  <si>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</si>
  <si>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</si>
  <si>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</si>
  <si>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</si>
  <si>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</si>
  <si>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</si>
  <si>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</si>
  <si>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</si>
  <si>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</si>
  <si>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</si>
  <si>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</si>
  <si>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</si>
  <si>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</si>
  <si>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</si>
  <si>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</si>
  <si>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</si>
  <si>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</si>
  <si>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</si>
  <si>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</si>
  <si>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</si>
  <si>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</si>
  <si>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</si>
  <si>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</si>
  <si>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</si>
  <si>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</si>
  <si>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</si>
  <si>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</si>
  <si>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</si>
  <si>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</si>
  <si>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</si>
  <si>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</si>
  <si>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</si>
  <si>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</si>
  <si>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</si>
  <si>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</si>
  <si>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</si>
  <si>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</si>
  <si>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</si>
  <si>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</si>
  <si>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</si>
  <si>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</si>
  <si>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</si>
  <si>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</si>
  <si>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</si>
  <si>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</si>
  <si>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</si>
  <si>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</si>
  <si>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</si>
  <si>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</si>
  <si>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</si>
  <si>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</si>
  <si>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</si>
  <si>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</si>
  <si>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</si>
  <si>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</si>
  <si>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</si>
  <si>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</si>
  <si>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</si>
  <si>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</si>
  <si>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</si>
  <si>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</si>
  <si>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</si>
  <si>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</si>
  <si>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</si>
  <si>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</si>
  <si>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</si>
  <si>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</si>
  <si>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</si>
  <si>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</si>
  <si>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</si>
  <si>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</si>
  <si>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</si>
  <si>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</si>
  <si>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</si>
  <si>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</si>
  <si>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</si>
  <si>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</si>
  <si>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</si>
  <si>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</si>
  <si>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</si>
  <si>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</si>
  <si>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</si>
  <si>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</si>
  <si>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</si>
  <si>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</si>
  <si>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</si>
  <si>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</si>
  <si>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</si>
  <si>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</si>
  <si>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</si>
  <si>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</si>
  <si>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</si>
  <si>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</si>
  <si>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</si>
  <si>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</si>
  <si>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</si>
  <si>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</si>
  <si>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</si>
  <si>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</si>
  <si>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</si>
  <si>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</si>
  <si>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</si>
  <si>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</si>
  <si>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</si>
  <si>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</si>
  <si>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</si>
  <si>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</si>
  <si>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</si>
  <si>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</si>
  <si>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</si>
  <si>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</si>
  <si>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</si>
  <si>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</si>
  <si>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</si>
  <si>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</si>
  <si>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</si>
  <si>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</si>
  <si>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</si>
  <si>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</si>
  <si>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</si>
  <si>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</si>
  <si>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</si>
  <si>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</si>
  <si>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</si>
  <si>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</si>
  <si>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</si>
  <si>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</si>
  <si>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</si>
  <si>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</si>
  <si>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</si>
  <si>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</si>
  <si>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</si>
  <si>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</si>
  <si>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</si>
  <si>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</si>
  <si>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</si>
  <si>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</si>
  <si>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</si>
  <si>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</si>
  <si>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</si>
  <si>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</si>
  <si>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</si>
  <si>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</si>
  <si>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</si>
  <si>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</si>
  <si>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</si>
  <si>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</si>
  <si>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</si>
  <si>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</si>
  <si>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</si>
  <si>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</si>
  <si>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</si>
  <si>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</si>
  <si>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</si>
  <si>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</si>
  <si>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</si>
  <si>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</si>
  <si>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</si>
  <si>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</si>
  <si>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</si>
  <si>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</si>
  <si>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</si>
  <si>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</si>
  <si>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</si>
  <si>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</si>
  <si>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</si>
  <si>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</si>
  <si>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</si>
  <si>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</si>
  <si>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</si>
  <si>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</si>
  <si>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</si>
  <si>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</si>
  <si>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</si>
  <si>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</si>
  <si>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</si>
  <si>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</si>
  <si>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</si>
  <si>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</si>
  <si>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</si>
  <si>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</si>
  <si>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</si>
  <si>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</si>
  <si>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</si>
  <si>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</si>
  <si>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</si>
  <si>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</si>
  <si>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</si>
  <si>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</si>
  <si>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</si>
  <si>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</si>
  <si>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</si>
  <si>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</si>
  <si>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</si>
  <si>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</si>
  <si>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</si>
  <si>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</si>
  <si>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</si>
  <si>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</si>
  <si>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</si>
  <si>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</si>
  <si>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</si>
  <si>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</si>
  <si>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</si>
  <si>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</si>
  <si>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</si>
  <si>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</si>
  <si>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</si>
  <si>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</si>
  <si>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</si>
  <si>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</si>
  <si>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</si>
  <si>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</si>
  <si>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</si>
  <si>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</si>
  <si>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</si>
  <si>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</si>
  <si>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</si>
  <si>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</si>
  <si>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</si>
  <si>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</si>
  <si>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</si>
  <si>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</si>
  <si>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</si>
  <si>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</si>
  <si>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</si>
  <si>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</si>
  <si>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</si>
  <si>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</si>
  <si>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</si>
  <si>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</si>
  <si>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</si>
  <si>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</si>
  <si>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</si>
  <si>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</si>
  <si>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</si>
  <si>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</si>
  <si>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</si>
  <si>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</si>
  <si>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</si>
  <si>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</si>
  <si>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</si>
  <si>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</si>
  <si>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</si>
  <si>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</si>
  <si>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</si>
  <si>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</si>
  <si>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</si>
  <si>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</si>
  <si>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</si>
  <si>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</si>
  <si>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</si>
  <si>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</si>
  <si>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</si>
  <si>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</si>
  <si>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</si>
  <si>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</si>
  <si>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</si>
  <si>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</si>
  <si>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</si>
  <si>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</si>
  <si>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</si>
  <si>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</si>
  <si>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</si>
  <si>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</si>
  <si>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</si>
  <si>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</si>
  <si>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</si>
  <si>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</si>
  <si>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</si>
  <si>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</si>
  <si>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</si>
  <si>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</si>
  <si>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</si>
  <si>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</si>
  <si>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</si>
  <si>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</si>
  <si>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</si>
  <si>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</si>
  <si>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</si>
  <si>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</si>
  <si>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</si>
  <si>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</si>
  <si>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</si>
  <si>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</si>
  <si>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</si>
  <si>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</si>
  <si>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</si>
  <si>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</si>
  <si>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</si>
  <si>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</si>
  <si>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</si>
  <si>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</si>
  <si>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</si>
  <si>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</si>
  <si>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</si>
  <si>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</si>
  <si>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</si>
  <si>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</si>
  <si>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</si>
  <si>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</si>
  <si>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</si>
  <si>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</si>
  <si>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</si>
  <si>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</si>
  <si>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</si>
  <si>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</si>
  <si>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</si>
  <si>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</si>
  <si>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</si>
  <si>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</si>
  <si>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</si>
  <si>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</si>
  <si>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</si>
  <si>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</si>
  <si>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</si>
  <si>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</si>
  <si>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</si>
  <si>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</si>
  <si>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</si>
  <si>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</si>
  <si>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</si>
  <si>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</si>
  <si>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</si>
  <si>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</si>
  <si>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</si>
  <si>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</si>
  <si>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</si>
  <si>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</si>
  <si>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</si>
  <si>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</si>
  <si>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</si>
  <si>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</si>
  <si>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</si>
  <si>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</si>
  <si>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</si>
  <si>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</si>
  <si>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</si>
  <si>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</si>
  <si>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</si>
  <si>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</si>
  <si>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</si>
  <si>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</si>
  <si>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</si>
  <si>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</si>
  <si>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</si>
  <si>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</si>
  <si>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</si>
  <si>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</si>
  <si>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</si>
  <si>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</si>
  <si>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</si>
  <si>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</si>
  <si>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</si>
  <si>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</si>
  <si>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</si>
  <si>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</si>
  <si>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</si>
  <si>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</si>
  <si>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</si>
  <si>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</si>
  <si>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</si>
  <si>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</si>
  <si>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</si>
  <si>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</si>
  <si>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</si>
  <si>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</si>
  <si>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</si>
  <si>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</si>
  <si>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</si>
  <si>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</si>
  <si>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</si>
  <si>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</si>
  <si>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</si>
  <si>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</si>
  <si>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</si>
  <si>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</si>
  <si>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</si>
  <si>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</si>
  <si>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</si>
  <si>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</si>
  <si>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</si>
  <si>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</si>
  <si>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</si>
  <si>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</si>
  <si>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</si>
  <si>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</si>
  <si>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</si>
  <si>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</si>
  <si>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</si>
  <si>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</si>
  <si>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</si>
  <si>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</si>
  <si>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</si>
  <si>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</si>
  <si>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</si>
  <si>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</si>
  <si>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</si>
  <si>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</si>
  <si>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</si>
  <si>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</si>
  <si>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</si>
  <si>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</si>
  <si>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</si>
  <si>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</si>
  <si>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</si>
  <si>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</si>
  <si>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</si>
  <si>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</si>
  <si>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</si>
  <si>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</si>
  <si>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</si>
  <si>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</si>
  <si>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</si>
  <si>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</si>
  <si>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</si>
  <si>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</si>
  <si>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</si>
  <si>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</si>
  <si>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</si>
  <si>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</si>
  <si>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</si>
  <si>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</si>
  <si>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</si>
  <si>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</si>
  <si>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</si>
  <si>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</si>
  <si>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</si>
  <si>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</si>
  <si>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</si>
  <si>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</si>
  <si>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</si>
  <si>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</si>
  <si>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</si>
  <si>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</si>
  <si>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</si>
  <si>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</si>
  <si>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</si>
  <si>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</si>
  <si>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</si>
  <si>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</si>
  <si>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</si>
  <si>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</si>
  <si>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</si>
  <si>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</si>
  <si>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</si>
  <si>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</si>
  <si>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</si>
  <si>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</si>
  <si>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</si>
  <si>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</si>
  <si>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</si>
  <si>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</si>
  <si>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</si>
  <si>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</si>
  <si>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</si>
  <si>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</si>
  <si>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</si>
  <si>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</si>
  <si>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</si>
  <si>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</si>
  <si>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</si>
  <si>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</si>
  <si>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</si>
  <si>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</si>
  <si>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</si>
  <si>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</si>
  <si>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</si>
  <si>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</si>
  <si>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</si>
  <si>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</si>
  <si>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</si>
  <si>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</si>
  <si>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</si>
  <si>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</si>
  <si>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</si>
  <si>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</si>
  <si>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</si>
  <si>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</si>
  <si>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</si>
  <si>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</si>
  <si>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</si>
  <si>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</si>
  <si>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</si>
  <si>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</si>
  <si>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</si>
  <si>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</si>
  <si>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</si>
  <si>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</si>
  <si>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</si>
  <si>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</si>
  <si>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</si>
  <si>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</si>
  <si>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</si>
  <si>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</si>
  <si>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</si>
  <si>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</si>
  <si>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</si>
  <si>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</si>
  <si>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</si>
  <si>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</si>
  <si>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</si>
  <si>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</si>
  <si>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</si>
  <si>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</si>
  <si>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</si>
  <si>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</si>
  <si>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</si>
  <si>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</si>
  <si>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</si>
  <si>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</si>
  <si>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</si>
  <si>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</si>
  <si>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</si>
  <si>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</si>
  <si>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</si>
  <si>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</si>
  <si>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</si>
  <si>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</si>
  <si>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</si>
  <si>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</si>
  <si>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</si>
  <si>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</si>
  <si>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</si>
  <si>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</si>
  <si>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</si>
  <si>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</si>
  <si>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</si>
  <si>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</si>
  <si>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</si>
  <si>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</si>
  <si>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</si>
  <si>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</si>
  <si>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</si>
  <si>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</si>
  <si>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</si>
  <si>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</si>
  <si>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</si>
  <si>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</si>
  <si>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</si>
  <si>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</si>
  <si>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</si>
  <si>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</si>
  <si>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</si>
  <si>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</si>
  <si>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</si>
  <si>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</si>
  <si>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</si>
  <si>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</si>
  <si>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</si>
  <si>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</si>
  <si>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</si>
  <si>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</si>
  <si>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</si>
  <si>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</si>
  <si>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</si>
  <si>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</si>
  <si>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</si>
  <si>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</si>
  <si>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</si>
  <si>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</si>
  <si>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</si>
  <si>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</si>
  <si>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</si>
  <si>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</si>
  <si>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</si>
  <si>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</si>
  <si>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</si>
  <si>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</si>
  <si>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</si>
  <si>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</si>
  <si>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</si>
  <si>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</si>
  <si>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</si>
  <si>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</si>
  <si>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</si>
  <si>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</si>
  <si>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</si>
  <si>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</si>
  <si>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</si>
  <si>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</si>
  <si>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</si>
  <si>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</si>
  <si>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</si>
  <si>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</si>
  <si>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</si>
  <si>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</si>
  <si>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</si>
  <si>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</si>
  <si>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</si>
  <si>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</si>
  <si>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</si>
  <si>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</si>
  <si>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</si>
  <si>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</si>
  <si>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</si>
  <si>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</si>
  <si>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</si>
  <si>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</si>
  <si>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</si>
  <si>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</si>
  <si>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</si>
  <si>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</si>
  <si>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</si>
  <si>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</si>
  <si>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</si>
  <si>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</si>
  <si>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</si>
  <si>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</si>
  <si>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</si>
  <si>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</si>
  <si>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</si>
  <si>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</si>
  <si>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</si>
  <si>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</si>
  <si>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</si>
  <si>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</si>
  <si>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</si>
  <si>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</si>
  <si>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</si>
  <si>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</si>
  <si>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</si>
  <si>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</si>
  <si>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</si>
  <si>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</si>
  <si>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</si>
  <si>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</si>
  <si>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</si>
  <si>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</si>
  <si>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</si>
  <si>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</si>
  <si>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</si>
  <si>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</si>
  <si>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</si>
  <si>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</si>
  <si>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</si>
  <si>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</si>
  <si>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</si>
  <si>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</si>
  <si>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</si>
  <si>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</si>
  <si>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</si>
  <si>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</si>
  <si>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</si>
  <si>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</si>
  <si>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</si>
  <si>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</si>
  <si>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</si>
  <si>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</si>
  <si>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</si>
  <si>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</si>
  <si>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</si>
  <si>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</si>
  <si>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</si>
  <si>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</si>
  <si>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</si>
  <si>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</si>
  <si>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</si>
  <si>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</si>
  <si>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</si>
  <si>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</si>
  <si>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</si>
  <si>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</si>
  <si>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</si>
  <si>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</si>
  <si>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</si>
  <si>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</si>
  <si>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</si>
  <si>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</si>
  <si>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</si>
  <si>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</si>
  <si>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</si>
  <si>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</si>
  <si>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</si>
  <si>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</si>
  <si>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</si>
  <si>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</si>
  <si>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</si>
  <si>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</si>
  <si>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</si>
  <si>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</si>
  <si>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</si>
  <si>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</si>
  <si>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</si>
  <si>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</si>
  <si>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</si>
  <si>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</si>
  <si>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</si>
  <si>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</si>
  <si>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</si>
  <si>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</si>
  <si>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</si>
  <si>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</si>
  <si>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</si>
  <si>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</si>
  <si>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</si>
  <si>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</si>
  <si>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</si>
  <si>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</si>
  <si>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</si>
  <si>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</si>
  <si>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</si>
  <si>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</si>
  <si>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</si>
  <si>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</si>
  <si>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</si>
  <si>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</si>
  <si>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</si>
  <si>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</si>
  <si>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</si>
  <si>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</si>
  <si>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</si>
  <si>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</si>
  <si>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</si>
  <si>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</si>
  <si>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</si>
  <si>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</si>
  <si>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</si>
  <si>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</si>
  <si>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</si>
  <si>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</si>
  <si>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</si>
  <si>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</si>
  <si>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</si>
  <si>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</si>
  <si>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</si>
  <si>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</si>
  <si>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</si>
  <si>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</si>
  <si>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</si>
  <si>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</si>
  <si>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</si>
  <si>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</si>
  <si>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</si>
  <si>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</si>
  <si>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</si>
  <si>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</si>
  <si>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</si>
  <si>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</si>
  <si>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</si>
  <si>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</si>
  <si>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</si>
  <si>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</si>
  <si>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</si>
  <si>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</si>
  <si>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</si>
  <si>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</si>
  <si>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</si>
  <si>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</si>
  <si>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</si>
  <si>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</si>
  <si>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</si>
  <si>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</si>
  <si>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</si>
  <si>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</si>
  <si>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</si>
  <si>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</si>
  <si>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</si>
  <si>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</si>
  <si>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</si>
  <si>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</si>
  <si>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</si>
  <si>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</si>
  <si>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</si>
  <si>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</si>
  <si>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</si>
  <si>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</si>
  <si>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</si>
  <si>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</si>
  <si>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</si>
  <si>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</si>
  <si>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</si>
  <si>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</si>
  <si>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</si>
  <si>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</si>
  <si>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</si>
  <si>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</si>
  <si>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</si>
  <si>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</si>
  <si>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</si>
  <si>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</si>
  <si>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</si>
  <si>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</si>
  <si>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</si>
  <si>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</si>
  <si>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</si>
  <si>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</si>
  <si>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</si>
  <si>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</si>
  <si>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</si>
  <si>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</si>
  <si>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</si>
  <si>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</si>
  <si>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</si>
  <si>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</si>
  <si>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</si>
  <si>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</si>
  <si>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</si>
  <si>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</si>
  <si>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</si>
  <si>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</si>
  <si>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</si>
  <si>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</si>
  <si>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</si>
  <si>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</si>
  <si>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</si>
  <si>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</si>
  <si>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</si>
  <si>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</si>
  <si>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</si>
  <si>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</si>
  <si>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</si>
  <si>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</si>
  <si>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</si>
  <si>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</si>
  <si>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</si>
  <si>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</si>
  <si>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</si>
  <si>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</si>
  <si>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</si>
  <si>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</si>
  <si>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</si>
  <si>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</si>
  <si>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</si>
  <si>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</si>
  <si>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</si>
  <si>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</si>
  <si>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</si>
  <si>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</si>
  <si>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</si>
  <si>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</si>
  <si>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</si>
  <si>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</si>
  <si>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</si>
  <si>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</si>
  <si>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</si>
  <si>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</si>
  <si>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</si>
  <si>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</si>
  <si>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</si>
  <si>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</si>
  <si>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</si>
  <si>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</si>
  <si>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</si>
  <si>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</si>
  <si>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</si>
  <si>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</si>
  <si>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</si>
  <si>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</si>
  <si>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</si>
  <si>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</si>
  <si>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</si>
  <si>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</si>
  <si>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</si>
  <si>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</si>
  <si>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</si>
  <si>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</si>
  <si>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</si>
  <si>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</si>
  <si>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</si>
  <si>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</si>
  <si>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</si>
  <si>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</si>
  <si>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</si>
  <si>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</si>
  <si>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</si>
  <si>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</si>
  <si>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</si>
  <si>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</si>
  <si>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</si>
  <si>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</si>
  <si>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</si>
  <si>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</si>
  <si>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</si>
  <si>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</si>
  <si>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</si>
  <si>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</si>
  <si>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</si>
  <si>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</si>
  <si>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</si>
  <si>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</si>
  <si>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</si>
  <si>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</si>
  <si>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</si>
  <si>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</si>
  <si>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</si>
  <si>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</si>
  <si>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</si>
  <si>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</si>
  <si>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</si>
  <si>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</si>
  <si>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</si>
  <si>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</si>
  <si>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</si>
  <si>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</si>
  <si>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</si>
  <si>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</si>
  <si>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</si>
  <si>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</si>
  <si>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</si>
  <si>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</si>
  <si>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</si>
  <si>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</si>
  <si>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</si>
  <si>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</si>
  <si>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</si>
  <si>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</si>
  <si>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</si>
  <si>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</si>
  <si>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</si>
  <si>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</si>
  <si>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</si>
  <si>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</si>
  <si>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</si>
  <si>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</si>
  <si>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</si>
  <si>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</si>
  <si>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</si>
  <si>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</si>
  <si>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</si>
  <si>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</si>
  <si>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</si>
  <si>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</si>
  <si>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</si>
  <si>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</si>
  <si>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</si>
  <si>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</si>
  <si>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</si>
  <si>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</si>
  <si>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</si>
  <si>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</si>
  <si>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</si>
  <si>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</si>
  <si>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</si>
  <si>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</si>
  <si>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</si>
  <si>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</si>
  <si>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</si>
  <si>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</si>
  <si>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</si>
  <si>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</si>
  <si>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</si>
  <si>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</si>
  <si>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</si>
  <si>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</si>
  <si>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</si>
  <si>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</si>
  <si>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</si>
  <si>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</si>
  <si>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</si>
  <si>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</si>
  <si>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</si>
  <si>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</si>
  <si>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</si>
  <si>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</si>
  <si>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</si>
  <si>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</si>
  <si>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</si>
  <si>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</si>
  <si>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</si>
  <si>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</si>
  <si>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</si>
  <si>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</si>
  <si>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</si>
  <si>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</si>
  <si>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</si>
  <si>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</si>
  <si>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</si>
  <si>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</si>
  <si>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</si>
  <si>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</si>
  <si>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</si>
  <si>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</si>
  <si>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</si>
  <si>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</si>
  <si>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</si>
  <si>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</si>
  <si>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</si>
  <si>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</si>
  <si>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</si>
  <si>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</si>
  <si>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</si>
  <si>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</si>
  <si>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</si>
  <si>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</si>
  <si>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</si>
  <si>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</si>
  <si>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</si>
  <si>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</si>
  <si>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</si>
  <si>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</si>
  <si>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</si>
  <si>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</si>
  <si>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</si>
  <si>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</si>
  <si>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</si>
  <si>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</si>
  <si>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</si>
  <si>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</si>
  <si>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</si>
  <si>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</si>
  <si>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</si>
  <si>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</si>
  <si>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</si>
  <si>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</si>
  <si>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</si>
  <si>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</si>
  <si>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</si>
  <si>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</si>
  <si>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</si>
  <si>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</si>
  <si>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</si>
  <si>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</si>
  <si>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</si>
  <si>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</si>
  <si>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</si>
  <si>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</si>
  <si>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</si>
  <si>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</si>
  <si>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</si>
  <si>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</si>
  <si>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</si>
  <si>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</si>
  <si>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</si>
  <si>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</si>
  <si>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</si>
  <si>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</si>
  <si>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</si>
  <si>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</si>
  <si>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</si>
  <si>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</si>
  <si>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</si>
  <si>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</si>
  <si>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</si>
  <si>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</si>
  <si>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</si>
  <si>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</si>
  <si>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</si>
  <si>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</si>
  <si>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</si>
  <si>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</si>
  <si>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</si>
  <si>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</si>
  <si>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</si>
  <si>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</si>
  <si>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</si>
  <si>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</si>
  <si>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</si>
  <si>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</si>
  <si>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</si>
  <si>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</si>
  <si>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</si>
  <si>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</si>
  <si>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</si>
  <si>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</si>
  <si>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</si>
  <si>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</si>
  <si>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</si>
  <si>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</si>
  <si>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</si>
  <si>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</si>
  <si>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</si>
  <si>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</si>
  <si>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</si>
  <si>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</si>
  <si>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</si>
  <si>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</si>
  <si>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</si>
  <si>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</si>
  <si>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</si>
  <si>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</si>
  <si>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</si>
  <si>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</si>
  <si>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</si>
  <si>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</si>
  <si>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</si>
  <si>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</si>
  <si>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</si>
  <si>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</si>
  <si>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</si>
  <si>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</si>
  <si>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</si>
  <si>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</si>
  <si>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</si>
  <si>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</si>
  <si>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</si>
  <si>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</si>
  <si>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</si>
  <si>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</si>
  <si>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</si>
  <si>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</si>
  <si>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</si>
  <si>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</si>
  <si>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</si>
  <si>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</si>
  <si>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</si>
  <si>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</si>
  <si>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</si>
  <si>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</si>
  <si>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</si>
  <si>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</si>
  <si>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</si>
  <si>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</si>
  <si>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</si>
  <si>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</si>
  <si>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</si>
  <si>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</si>
  <si>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</si>
  <si>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</si>
  <si>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</si>
  <si>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</si>
  <si>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</si>
  <si>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</si>
  <si>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</si>
  <si>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</si>
  <si>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</si>
  <si>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</si>
  <si>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</si>
  <si>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</si>
  <si>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</si>
  <si>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</si>
  <si>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</si>
  <si>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</si>
  <si>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</si>
  <si>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</si>
  <si>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</si>
  <si>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</si>
  <si>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</si>
  <si>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</si>
  <si>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</si>
  <si>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</si>
  <si>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</si>
  <si>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</si>
  <si>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</si>
  <si>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</si>
  <si>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</si>
  <si>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</si>
  <si>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</si>
  <si>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</si>
  <si>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</si>
  <si>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</si>
  <si>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</si>
  <si>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</si>
  <si>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</si>
  <si>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</si>
  <si>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</si>
  <si>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</si>
  <si>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</si>
  <si>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</si>
  <si>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</si>
  <si>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</si>
  <si>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</si>
  <si>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</si>
  <si>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</si>
  <si>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</si>
  <si>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</si>
  <si>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</si>
  <si>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</si>
  <si>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</si>
  <si>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</si>
  <si>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</si>
  <si>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</si>
  <si>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</si>
  <si>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</si>
  <si>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</si>
  <si>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</si>
  <si>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</si>
  <si>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</si>
  <si>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</si>
  <si>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</si>
  <si>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</si>
  <si>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</si>
  <si>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</si>
  <si>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</si>
  <si>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</si>
  <si>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</si>
  <si>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</si>
  <si>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</si>
  <si>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</si>
  <si>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</si>
  <si>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</si>
  <si>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</si>
  <si>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</si>
  <si>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</si>
  <si>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</si>
  <si>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</si>
  <si>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</si>
  <si>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</si>
  <si>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</si>
  <si>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</si>
  <si>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</si>
  <si>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</si>
  <si>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</si>
  <si>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</si>
  <si>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</si>
  <si>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</si>
  <si>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</si>
  <si>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</si>
  <si>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</si>
  <si>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</si>
  <si>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</si>
  <si>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</si>
  <si>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</si>
  <si>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</si>
  <si>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</si>
  <si>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</si>
  <si>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</si>
  <si>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</si>
  <si>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</si>
  <si>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</si>
  <si>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</si>
  <si>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</si>
  <si>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</si>
  <si>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</si>
  <si>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</si>
  <si>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</si>
  <si>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</si>
  <si>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</si>
  <si>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</si>
  <si>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</si>
  <si>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</si>
  <si>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</si>
  <si>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</si>
  <si>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</si>
  <si>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</si>
  <si>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</si>
  <si>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</si>
  <si>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</si>
  <si>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</si>
  <si>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</si>
  <si>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</si>
  <si>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</si>
  <si>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</si>
  <si>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</si>
  <si>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</si>
  <si>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</si>
  <si>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</si>
  <si>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</si>
  <si>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</si>
  <si>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</si>
  <si>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</si>
  <si>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</si>
  <si>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</si>
  <si>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</si>
  <si>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</si>
  <si>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</si>
  <si>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</si>
  <si>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</si>
  <si>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</si>
  <si>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</si>
  <si>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</si>
  <si>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</si>
  <si>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</si>
  <si>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</si>
  <si>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</si>
  <si>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</si>
  <si>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</si>
  <si>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</si>
  <si>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</si>
  <si>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</si>
  <si>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</si>
  <si>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</si>
  <si>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</si>
  <si>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</si>
  <si>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</si>
  <si>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</si>
  <si>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</si>
  <si>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</si>
  <si>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</si>
  <si>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</si>
  <si>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</si>
  <si>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</si>
  <si>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</si>
  <si>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</si>
  <si>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</si>
  <si>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</si>
  <si>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</si>
  <si>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</si>
  <si>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</si>
  <si>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</si>
  <si>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</si>
  <si>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</si>
  <si>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</si>
  <si>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</si>
  <si>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</si>
  <si>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</si>
  <si>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</si>
  <si>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</si>
  <si>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</si>
  <si>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</si>
  <si>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</si>
  <si>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</si>
  <si>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</si>
  <si>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</si>
  <si>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</si>
  <si>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</si>
  <si>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</si>
  <si>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</si>
  <si>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</si>
  <si>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</si>
  <si>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</si>
  <si>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</si>
  <si>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</si>
  <si>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</si>
  <si>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</si>
  <si>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</si>
  <si>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</si>
  <si>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</si>
  <si>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</si>
  <si>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</si>
  <si>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</si>
  <si>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</si>
  <si>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</si>
  <si>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</si>
  <si>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</si>
  <si>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</si>
  <si>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</si>
  <si>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</si>
  <si>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</si>
  <si>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</si>
  <si>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</si>
  <si>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</si>
  <si>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</si>
  <si>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</si>
  <si>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</si>
  <si>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</si>
  <si>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</si>
  <si>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</si>
  <si>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</si>
  <si>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</si>
  <si>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</si>
  <si>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</si>
  <si>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</si>
  <si>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</si>
  <si>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</si>
  <si>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</si>
  <si>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</si>
  <si>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</si>
  <si>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</si>
  <si>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</si>
  <si>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</si>
  <si>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</si>
  <si>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</si>
  <si>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</si>
  <si>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</si>
  <si>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</si>
  <si>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</si>
  <si>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</si>
  <si>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</si>
  <si>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</si>
  <si>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</si>
  <si>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</si>
  <si>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</si>
  <si>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</si>
  <si>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</si>
  <si>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</si>
  <si>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</si>
  <si>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</si>
  <si>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</si>
  <si>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</si>
  <si>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</si>
  <si>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</si>
  <si>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</si>
  <si>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</si>
  <si>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</si>
  <si>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</si>
  <si>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</si>
  <si>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</si>
  <si>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</si>
  <si>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</si>
  <si>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</si>
  <si>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</si>
  <si>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</si>
  <si>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</si>
  <si>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</si>
  <si>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</si>
  <si>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</si>
  <si>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</si>
  <si>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</si>
  <si>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</si>
  <si>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</si>
  <si>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</si>
  <si>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</si>
  <si>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</si>
  <si>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</si>
  <si>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</si>
  <si>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</si>
  <si>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</si>
  <si>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</si>
  <si>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</si>
  <si>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</si>
  <si>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</si>
  <si>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</si>
  <si>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</si>
  <si>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</si>
  <si>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</si>
  <si>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</si>
  <si>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</si>
  <si>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</si>
  <si>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</si>
  <si>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</si>
  <si>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</si>
  <si>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</si>
  <si>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</si>
  <si>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</si>
  <si>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</si>
  <si>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</si>
  <si>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</si>
  <si>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</si>
  <si>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</si>
  <si>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</si>
  <si>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</si>
  <si>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</si>
  <si>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</si>
  <si>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</si>
  <si>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</si>
  <si>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</si>
  <si>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</si>
  <si>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</si>
  <si>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</si>
  <si>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</si>
  <si>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</si>
  <si>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</si>
  <si>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</si>
  <si>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</si>
  <si>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</si>
  <si>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</si>
  <si>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</si>
  <si>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</si>
  <si>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</si>
  <si>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</si>
  <si>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</si>
  <si>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</si>
  <si>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</si>
  <si>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</si>
  <si>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</si>
  <si>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</si>
  <si>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</si>
  <si>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</si>
  <si>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</si>
  <si>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</si>
  <si>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</si>
  <si>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</si>
  <si>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</si>
  <si>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</si>
  <si>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</si>
  <si>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</si>
  <si>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</si>
  <si>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</si>
  <si>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</si>
  <si>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</si>
  <si>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</si>
  <si>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</si>
  <si>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</si>
  <si>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</si>
  <si>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</si>
  <si>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</si>
  <si>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</si>
  <si>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</si>
  <si>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</si>
  <si>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</si>
  <si>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</si>
  <si>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</si>
  <si>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</si>
  <si>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</si>
  <si>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</si>
  <si>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</si>
  <si>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</si>
  <si>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</si>
  <si>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</si>
  <si>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</si>
  <si>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</si>
  <si>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</si>
  <si>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</si>
  <si>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</si>
  <si>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</si>
  <si>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</si>
  <si>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</si>
  <si>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</si>
  <si>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</si>
  <si>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</si>
  <si>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</si>
  <si>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</si>
  <si>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</si>
  <si>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</si>
  <si>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</si>
  <si>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</si>
  <si>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</si>
  <si>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</si>
  <si>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</si>
  <si>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</si>
  <si>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</si>
  <si>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</si>
  <si>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</si>
  <si>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</si>
  <si>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</si>
  <si>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</si>
  <si>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</si>
  <si>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</si>
  <si>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</si>
  <si>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</si>
  <si>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</si>
  <si>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</si>
  <si>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</si>
  <si>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</si>
  <si>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</si>
  <si>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</si>
  <si>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</si>
  <si>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</si>
  <si>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</si>
  <si>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</si>
  <si>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</si>
  <si>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</si>
  <si>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</si>
  <si>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</si>
  <si>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</si>
  <si>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</si>
  <si>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</si>
  <si>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</si>
  <si>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</si>
  <si>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</si>
  <si>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</si>
  <si>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</si>
  <si>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</si>
  <si>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</si>
  <si>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</si>
  <si>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</si>
  <si>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</si>
  <si>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</si>
  <si>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</si>
  <si>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</si>
  <si>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</si>
  <si>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</si>
  <si>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</si>
  <si>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</si>
  <si>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</si>
  <si>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</si>
  <si>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</si>
  <si>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</si>
  <si>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</si>
  <si>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</si>
  <si>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</si>
  <si>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</si>
  <si>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</si>
  <si>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</si>
  <si>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</si>
  <si>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</si>
  <si>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</si>
  <si>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</si>
  <si>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</si>
  <si>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</si>
  <si>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</si>
  <si>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</si>
  <si>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</si>
  <si>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</si>
  <si>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</si>
  <si>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</si>
  <si>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</si>
  <si>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</si>
  <si>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</si>
  <si>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</si>
  <si>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</si>
  <si>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</si>
  <si>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</si>
  <si>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</si>
  <si>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</si>
  <si>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</si>
  <si>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</si>
  <si>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</si>
  <si>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</si>
  <si>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</si>
  <si>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</si>
  <si>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</si>
  <si>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</si>
  <si>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</si>
  <si>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</si>
  <si>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</si>
  <si>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</si>
  <si>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</si>
  <si>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</si>
  <si>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</si>
  <si>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</si>
  <si>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</si>
  <si>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</si>
  <si>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</si>
  <si>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</si>
  <si>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</si>
  <si>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</si>
  <si>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</si>
  <si>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</si>
  <si>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</si>
  <si>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</si>
  <si>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</si>
  <si>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</si>
  <si>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</si>
  <si>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</si>
  <si>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</si>
  <si>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</si>
  <si>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</si>
  <si>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</si>
  <si>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</si>
  <si>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</si>
  <si>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</si>
  <si>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</si>
  <si>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</si>
  <si>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</si>
  <si>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</si>
  <si>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</si>
  <si>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</si>
  <si>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</si>
  <si>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</si>
  <si>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</si>
  <si>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</si>
  <si>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</si>
  <si>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</si>
  <si>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</si>
  <si>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</si>
  <si>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</si>
  <si>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</si>
  <si>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</si>
  <si>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</si>
  <si>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</si>
  <si>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</si>
  <si>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</si>
  <si>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</si>
  <si>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</si>
  <si>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</si>
  <si>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</si>
  <si>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</si>
  <si>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</si>
  <si>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</si>
  <si>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</si>
  <si>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</si>
  <si>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</si>
  <si>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</si>
  <si>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</si>
  <si>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</si>
  <si>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</si>
  <si>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</si>
  <si>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</si>
  <si>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</si>
  <si>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</si>
  <si>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</si>
  <si>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</si>
  <si>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</si>
  <si>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</si>
  <si>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</si>
  <si>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</si>
  <si>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</si>
  <si>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</si>
  <si>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</si>
  <si>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</si>
  <si>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</si>
  <si>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</si>
  <si>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</si>
  <si>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</si>
  <si>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</si>
  <si>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</si>
  <si>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</si>
  <si>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</si>
  <si>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</si>
  <si>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</si>
  <si>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</si>
  <si>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</si>
  <si>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</si>
  <si>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</si>
  <si>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</si>
  <si>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</si>
  <si>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</si>
  <si>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</si>
  <si>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</si>
  <si>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</si>
  <si>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</si>
  <si>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</si>
  <si>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</si>
  <si>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</si>
  <si>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</si>
  <si>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</si>
  <si>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</si>
  <si>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</si>
  <si>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</si>
  <si>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</si>
  <si>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</si>
  <si>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</si>
  <si>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</si>
  <si>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</si>
  <si>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</si>
  <si>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</si>
  <si>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</si>
  <si>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</si>
  <si>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</si>
  <si>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</si>
  <si>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</si>
  <si>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</si>
  <si>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</si>
  <si>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</si>
  <si>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</si>
  <si>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</si>
  <si>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</si>
  <si>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</si>
  <si>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</si>
  <si>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</si>
  <si>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</si>
  <si>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</si>
  <si>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</si>
  <si>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</si>
  <si>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</si>
  <si>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</si>
  <si>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</si>
  <si>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</si>
  <si>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</si>
  <si>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</si>
  <si>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</si>
  <si>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</si>
  <si>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</si>
  <si>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</si>
  <si>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</si>
  <si>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</si>
  <si>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</si>
  <si>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</si>
  <si>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</si>
  <si>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</si>
  <si>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</si>
  <si>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</si>
  <si>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</si>
  <si>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</si>
  <si>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</si>
  <si>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</si>
  <si>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</si>
  <si>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</si>
  <si>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</si>
  <si>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</si>
  <si>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</si>
  <si>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</si>
  <si>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</si>
  <si>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</si>
  <si>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</si>
  <si>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</si>
  <si>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</si>
  <si>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</si>
  <si>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</si>
  <si>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</si>
  <si>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</si>
  <si>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</si>
  <si>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</si>
  <si>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</si>
  <si>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</si>
  <si>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</si>
  <si>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</si>
  <si>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</si>
  <si>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</si>
  <si>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</si>
  <si>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</si>
  <si>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</si>
  <si>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</si>
  <si>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</si>
  <si>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</si>
  <si>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</si>
  <si>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</si>
  <si>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</si>
  <si>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</si>
  <si>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</si>
  <si>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</si>
  <si>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</si>
  <si>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</si>
  <si>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</si>
  <si>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</si>
  <si>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</si>
  <si>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</si>
  <si>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</si>
  <si>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</si>
  <si>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</si>
  <si>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</si>
  <si>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</si>
  <si>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</si>
  <si>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</si>
  <si>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</si>
  <si>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</si>
  <si>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</si>
  <si>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</si>
  <si>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</si>
  <si>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</si>
  <si>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</si>
  <si>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</si>
  <si>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</si>
  <si>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</si>
  <si>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</si>
  <si>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</si>
  <si>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</si>
  <si>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</si>
  <si>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</si>
  <si>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</si>
  <si>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</si>
  <si>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</si>
  <si>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</si>
  <si>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</si>
  <si>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</si>
  <si>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</si>
  <si>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</si>
  <si>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</si>
  <si>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</si>
  <si>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</si>
  <si>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</si>
  <si>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</si>
  <si>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</si>
  <si>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</si>
  <si>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</si>
  <si>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</si>
  <si>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</si>
  <si>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</si>
  <si>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</si>
  <si>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</si>
  <si>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</si>
  <si>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</si>
  <si>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</si>
  <si>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</si>
  <si>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</si>
  <si>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</si>
  <si>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</si>
  <si>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</si>
  <si>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</si>
  <si>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</si>
  <si>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</si>
  <si>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</si>
  <si>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</si>
  <si>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</si>
  <si>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</si>
  <si>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</si>
  <si>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</si>
  <si>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</si>
  <si>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</si>
  <si>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</si>
  <si>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</si>
  <si>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</si>
  <si>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</si>
  <si>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</si>
  <si>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</si>
  <si>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</si>
  <si>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</si>
  <si>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</si>
  <si>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</si>
  <si>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</si>
  <si>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</si>
  <si>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</si>
  <si>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</si>
  <si>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</si>
  <si>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</si>
  <si>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</si>
  <si>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</si>
  <si>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</si>
  <si>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</si>
  <si>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</si>
  <si>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</si>
  <si>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</si>
  <si>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</si>
  <si>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</si>
  <si>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</si>
  <si>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</si>
  <si>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</si>
  <si>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</si>
  <si>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</si>
  <si>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</si>
  <si>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</si>
  <si>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</si>
  <si>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</si>
  <si>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</si>
  <si>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</si>
  <si>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</si>
  <si>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</si>
  <si>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</si>
  <si>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</si>
  <si>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</si>
  <si>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</si>
  <si>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</si>
  <si>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</si>
  <si>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</si>
  <si>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</si>
  <si>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</si>
  <si>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</si>
  <si>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</si>
  <si>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</si>
  <si>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</si>
  <si>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</si>
  <si>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</si>
  <si>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</si>
  <si>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</si>
  <si>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</si>
  <si>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</si>
  <si>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</si>
  <si>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</si>
  <si>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</si>
  <si>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</si>
  <si>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</si>
  <si>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</si>
  <si>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</si>
  <si>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</si>
  <si>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</si>
  <si>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</si>
  <si>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</si>
  <si>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</si>
  <si>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</si>
  <si>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</si>
  <si>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</si>
  <si>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</si>
  <si>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</si>
  <si>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</si>
  <si>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</si>
  <si>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</si>
  <si>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</si>
  <si>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</si>
  <si>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</si>
  <si>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</si>
  <si>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</si>
  <si>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</si>
  <si>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</si>
  <si>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</si>
  <si>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</si>
  <si>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</si>
  <si>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</si>
  <si>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</si>
  <si>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</si>
  <si>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</si>
  <si>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</si>
  <si>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</si>
  <si>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</si>
  <si>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</si>
  <si>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</si>
  <si>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</si>
  <si>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</si>
  <si>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</si>
  <si>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</si>
  <si>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</si>
  <si>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</si>
  <si>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</si>
  <si>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</si>
  <si>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</si>
  <si>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</si>
  <si>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</si>
  <si>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</si>
  <si>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</si>
  <si>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</si>
  <si>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</si>
  <si>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</si>
  <si>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</si>
  <si>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</si>
  <si>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</si>
  <si>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</si>
  <si>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</si>
  <si>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</si>
  <si>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</si>
  <si>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</si>
  <si>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</si>
  <si>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</si>
  <si>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</si>
  <si>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</si>
  <si>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</si>
  <si>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</si>
  <si>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</si>
  <si>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</si>
  <si>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</si>
  <si>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</si>
  <si>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</si>
  <si>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</si>
  <si>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</si>
  <si>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</si>
  <si>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</si>
  <si>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</si>
  <si>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</si>
  <si>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</si>
  <si>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</si>
  <si>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</si>
  <si>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</si>
  <si>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</si>
  <si>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</si>
  <si>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</si>
  <si>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</si>
  <si>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</si>
  <si>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</si>
  <si>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</si>
  <si>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</si>
  <si>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</si>
  <si>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</si>
  <si>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</si>
  <si>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</si>
  <si>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</si>
  <si>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</si>
  <si>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</si>
  <si>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</si>
  <si>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</si>
  <si>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</si>
  <si>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</si>
  <si>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</si>
  <si>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</si>
  <si>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</si>
  <si>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</si>
  <si>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</si>
  <si>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</si>
  <si>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</si>
  <si>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</si>
  <si>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</si>
  <si>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</si>
  <si>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</si>
  <si>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</si>
  <si>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</si>
  <si>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</si>
  <si>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</si>
  <si>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</si>
  <si>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</si>
  <si>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</si>
  <si>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</si>
  <si>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</si>
  <si>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</si>
  <si>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</si>
  <si>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</si>
  <si>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</si>
  <si>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</si>
  <si>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</si>
  <si>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</si>
  <si>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</si>
  <si>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</si>
  <si>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</si>
  <si>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</si>
  <si>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</si>
  <si>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</si>
  <si>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</si>
  <si>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</si>
  <si>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</si>
  <si>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</si>
  <si>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</si>
  <si>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</si>
  <si>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</si>
  <si>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</si>
  <si>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</si>
  <si>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</si>
  <si>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</si>
  <si>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</si>
  <si>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</si>
  <si>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</si>
  <si>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</si>
  <si>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</si>
  <si>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</si>
  <si>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</si>
  <si>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</si>
  <si>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</si>
  <si>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</si>
  <si>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</si>
  <si>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</si>
  <si>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</si>
  <si>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</si>
  <si>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</si>
  <si>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</si>
  <si>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</si>
  <si>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</si>
  <si>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</si>
  <si>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</si>
  <si>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</si>
  <si>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</si>
  <si>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</si>
  <si>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</si>
  <si>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</si>
  <si>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</si>
  <si>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</si>
  <si>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</si>
  <si>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</si>
  <si>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</si>
  <si>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</si>
  <si>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</si>
  <si>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</si>
  <si>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</si>
  <si>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</si>
  <si>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</si>
  <si>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</si>
  <si>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</si>
  <si>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</si>
  <si>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</si>
  <si>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</si>
  <si>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</si>
  <si>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</si>
  <si>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</si>
  <si>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</si>
  <si>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</si>
  <si>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</si>
  <si>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</si>
  <si>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</si>
  <si>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</si>
  <si>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</si>
  <si>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</si>
  <si>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</si>
  <si>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</si>
  <si>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</si>
  <si>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</si>
  <si>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</si>
  <si>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</si>
  <si>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</si>
  <si>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</si>
  <si>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</si>
  <si>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</si>
  <si>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</si>
  <si>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</si>
  <si>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</si>
  <si>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</si>
  <si>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</si>
  <si>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</si>
  <si>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</si>
  <si>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</si>
  <si>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</si>
  <si>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</si>
  <si>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</si>
  <si>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</si>
  <si>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</si>
  <si>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</si>
  <si>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</si>
  <si>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</si>
  <si>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</si>
  <si>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</si>
  <si>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</si>
  <si>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</si>
  <si>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</si>
  <si>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</si>
  <si>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</si>
  <si>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</si>
  <si>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</si>
  <si>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</si>
  <si>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</si>
  <si>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</si>
  <si>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</si>
  <si>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</si>
  <si>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</si>
  <si>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</si>
  <si>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</si>
  <si>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</si>
  <si>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</si>
  <si>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</si>
  <si>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</si>
  <si>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</si>
  <si>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</si>
  <si>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</si>
  <si>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</si>
  <si>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</si>
  <si>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</si>
  <si>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</si>
  <si>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</si>
  <si>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</si>
  <si>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</si>
  <si>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</si>
  <si>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</si>
  <si>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</si>
  <si>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</si>
  <si>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</si>
  <si>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</si>
  <si>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</si>
  <si>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</si>
  <si>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</si>
  <si>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</si>
  <si>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</si>
  <si>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</si>
  <si>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</si>
  <si>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</si>
  <si>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</si>
  <si>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</si>
  <si>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</si>
  <si>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</si>
  <si>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</si>
  <si>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</si>
  <si>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</si>
  <si>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</si>
  <si>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</si>
  <si>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</si>
  <si>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</si>
  <si>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</si>
  <si>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</si>
  <si>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</si>
  <si>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</si>
  <si>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</si>
  <si>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</si>
  <si>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</si>
  <si>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</si>
  <si>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</si>
  <si>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</si>
  <si>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</si>
  <si>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</si>
  <si>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</si>
  <si>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</si>
  <si>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</si>
  <si>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</si>
  <si>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</si>
  <si>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</si>
  <si>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</si>
  <si>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</si>
  <si>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</si>
  <si>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</si>
  <si>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</si>
  <si>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</si>
  <si>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</si>
  <si>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</si>
  <si>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</si>
  <si>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</si>
  <si>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</si>
  <si>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</si>
  <si>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</si>
  <si>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</si>
  <si>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</si>
  <si>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</si>
  <si>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</si>
  <si>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</si>
  <si>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</si>
  <si>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</si>
  <si>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</si>
  <si>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</si>
  <si>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</si>
  <si>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</si>
  <si>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</si>
  <si>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</si>
  <si>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</si>
  <si>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</si>
  <si>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</si>
  <si>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</si>
  <si>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</si>
  <si>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</si>
  <si>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</si>
  <si>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</si>
  <si>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</si>
  <si>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</si>
  <si>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</si>
  <si>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</si>
  <si>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</si>
  <si>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</si>
  <si>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</si>
  <si>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</si>
  <si>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</si>
  <si>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</si>
  <si>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</si>
  <si>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</si>
  <si>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</si>
  <si>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</si>
  <si>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</si>
  <si>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</si>
  <si>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</si>
  <si>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</si>
  <si>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</si>
  <si>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</si>
  <si>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</si>
  <si>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</si>
  <si>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</si>
  <si>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</si>
  <si>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</si>
  <si>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</si>
  <si>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</si>
  <si>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</si>
  <si>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</si>
  <si>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</si>
  <si>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</si>
  <si>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</si>
  <si>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</si>
  <si>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</si>
  <si>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</si>
  <si>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</si>
  <si>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</si>
  <si>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</si>
  <si>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</si>
  <si>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</si>
  <si>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</si>
  <si>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</si>
  <si>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</si>
  <si>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</si>
  <si>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</si>
  <si>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</si>
  <si>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</si>
  <si>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</si>
  <si>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</si>
  <si>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</si>
  <si>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</si>
  <si>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</si>
  <si>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</si>
  <si>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</si>
  <si>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</si>
  <si>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</si>
  <si>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</si>
  <si>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</si>
  <si>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</si>
  <si>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</si>
  <si>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</si>
  <si>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</si>
  <si>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</si>
  <si>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</si>
  <si>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</si>
  <si>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</si>
  <si>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</si>
  <si>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</si>
  <si>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</si>
  <si>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</si>
  <si>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</si>
  <si>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</si>
  <si>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</si>
  <si>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</si>
  <si>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</si>
  <si>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</si>
  <si>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</si>
  <si>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</si>
  <si>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</si>
  <si>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</si>
  <si>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</si>
  <si>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</si>
  <si>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</si>
  <si>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</si>
  <si>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</si>
  <si>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</si>
  <si>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</si>
  <si>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</si>
  <si>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</si>
  <si>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</si>
  <si>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</si>
  <si>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</si>
  <si>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</si>
  <si>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</si>
  <si>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</si>
  <si>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</si>
  <si>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</si>
  <si>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</si>
  <si>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</si>
  <si>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</si>
  <si>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</si>
  <si>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</si>
  <si>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</si>
  <si>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</si>
  <si>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</si>
  <si>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</si>
  <si>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</si>
  <si>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</si>
  <si>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</si>
  <si>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</si>
  <si>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</si>
  <si>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</si>
  <si>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</si>
  <si>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</si>
  <si>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</si>
  <si>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</si>
  <si>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</si>
  <si>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</si>
  <si>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</si>
  <si>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</si>
  <si>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</si>
  <si>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</si>
  <si>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</si>
  <si>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</si>
  <si>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</si>
  <si>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</si>
  <si>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</si>
  <si>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</si>
  <si>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</si>
  <si>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</si>
  <si>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</si>
  <si>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</si>
  <si>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</si>
  <si>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</si>
  <si>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</si>
  <si>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</si>
  <si>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</si>
  <si>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</si>
  <si>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</si>
  <si>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</si>
  <si>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</si>
  <si>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</si>
  <si>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</si>
  <si>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</si>
  <si>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</si>
  <si>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</si>
  <si>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</si>
  <si>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</si>
  <si>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</si>
  <si>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</si>
  <si>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</si>
  <si>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</si>
  <si>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</si>
  <si>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</si>
  <si>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</si>
  <si>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</si>
  <si>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</si>
  <si>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</si>
  <si>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</si>
  <si>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</si>
  <si>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</si>
  <si>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</si>
  <si>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</si>
  <si>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</si>
  <si>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</si>
  <si>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</si>
  <si>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</si>
  <si>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</si>
  <si>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</si>
  <si>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</si>
  <si>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</si>
  <si>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</si>
  <si>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</si>
  <si>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</si>
  <si>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</si>
  <si>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</si>
  <si>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</si>
  <si>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</si>
  <si>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</si>
  <si>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</si>
  <si>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</si>
  <si>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</si>
  <si>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</si>
  <si>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</si>
  <si>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</si>
  <si>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</si>
  <si>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</si>
  <si>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</si>
  <si>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</si>
  <si>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</si>
  <si>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</si>
  <si>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</si>
  <si>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</si>
  <si>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</si>
  <si>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</si>
  <si>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</si>
  <si>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</si>
  <si>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</si>
  <si>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</si>
  <si>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</si>
  <si>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</si>
  <si>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</si>
  <si>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</si>
  <si>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</si>
  <si>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</si>
  <si>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</si>
  <si>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</si>
  <si>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</si>
  <si>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</si>
  <si>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</si>
  <si>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</si>
  <si>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</si>
  <si>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</si>
  <si>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</si>
  <si>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</si>
  <si>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</si>
  <si>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</si>
  <si>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</si>
  <si>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</si>
  <si>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</si>
  <si>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</si>
  <si>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</si>
  <si>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</si>
  <si>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</si>
  <si>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</si>
  <si>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</si>
  <si>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</si>
  <si>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</si>
  <si>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</si>
  <si>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</si>
  <si>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</si>
  <si>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</si>
  <si>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</si>
  <si>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</si>
  <si>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</si>
  <si>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</si>
  <si>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</si>
  <si>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</si>
  <si>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</si>
  <si>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</si>
  <si>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</si>
  <si>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</si>
  <si>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</si>
  <si>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</si>
  <si>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</si>
  <si>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</si>
  <si>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</si>
  <si>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</si>
  <si>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</si>
  <si>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</si>
  <si>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</si>
  <si>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</si>
  <si>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</si>
  <si>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</si>
  <si>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</si>
  <si>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</si>
  <si>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</si>
  <si>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</si>
  <si>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</si>
  <si>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</si>
  <si>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</si>
  <si>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</si>
  <si>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</si>
  <si>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</si>
  <si>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</si>
  <si>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</si>
  <si>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</si>
  <si>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</si>
  <si>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</si>
  <si>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</si>
  <si>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</si>
  <si>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</si>
  <si>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</si>
  <si>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</si>
  <si>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</si>
  <si>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</si>
  <si>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</si>
  <si>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</si>
  <si>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</si>
  <si>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</si>
  <si>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</si>
  <si>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</si>
  <si>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</si>
  <si>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</si>
  <si>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</si>
  <si>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</si>
  <si>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</si>
  <si>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</si>
  <si>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</si>
  <si>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</si>
  <si>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</si>
  <si>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</si>
  <si>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</si>
  <si>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</si>
  <si>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</si>
  <si>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</si>
  <si>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</si>
  <si>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</si>
  <si>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</si>
  <si>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</si>
  <si>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</si>
  <si>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</si>
  <si>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</si>
  <si>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</si>
  <si>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</si>
  <si>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</si>
  <si>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</si>
  <si>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</si>
  <si>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</si>
  <si>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</si>
  <si>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</si>
  <si>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</si>
  <si>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</si>
  <si>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</si>
  <si>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</si>
  <si>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</si>
  <si>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</si>
  <si>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</si>
  <si>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</si>
  <si>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</si>
  <si>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</si>
  <si>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</si>
  <si>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</si>
  <si>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</si>
  <si>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</si>
  <si>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</si>
  <si>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</si>
  <si>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</si>
  <si>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</si>
  <si>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</si>
  <si>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</si>
  <si>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</si>
  <si>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</si>
  <si>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</si>
  <si>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</si>
  <si>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</si>
  <si>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</si>
  <si>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</si>
  <si>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</si>
  <si>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</si>
  <si>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</si>
  <si>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</si>
  <si>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</si>
  <si>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</si>
  <si>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</si>
  <si>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</si>
  <si>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</si>
  <si>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</si>
  <si>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</si>
  <si>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</si>
  <si>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</si>
  <si>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</si>
  <si>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</si>
  <si>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</si>
  <si>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</si>
  <si>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</si>
  <si>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</si>
  <si>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</si>
  <si>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</si>
  <si>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</si>
  <si>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</si>
  <si>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</si>
  <si>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</si>
  <si>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</si>
  <si>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</si>
  <si>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</si>
  <si>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</si>
  <si>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</si>
  <si>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</si>
  <si>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</si>
  <si>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</si>
  <si>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</si>
  <si>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</si>
  <si>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</si>
  <si>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</si>
  <si>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</si>
  <si>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</si>
  <si>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</si>
  <si>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</si>
  <si>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</si>
  <si>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</si>
  <si>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</si>
  <si>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</si>
  <si>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</si>
  <si>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</si>
  <si>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</si>
  <si>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</si>
  <si>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</si>
  <si>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</si>
  <si>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</si>
  <si>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</si>
  <si>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</si>
  <si>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</si>
  <si>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</si>
  <si>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</si>
  <si>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</si>
  <si>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</si>
  <si>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</si>
  <si>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</si>
  <si>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</si>
  <si>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</si>
  <si>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</si>
  <si>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</si>
  <si>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</si>
  <si>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</si>
  <si>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</si>
  <si>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</si>
  <si>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</si>
  <si>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</si>
  <si>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</si>
  <si>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</si>
  <si>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</si>
  <si>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</si>
  <si>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</si>
  <si>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</si>
  <si>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</si>
  <si>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</si>
  <si>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</si>
  <si>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</si>
  <si>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</si>
  <si>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</si>
  <si>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</si>
  <si>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</si>
  <si>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</si>
  <si>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</si>
  <si>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</si>
  <si>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</si>
  <si>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</si>
  <si>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</si>
  <si>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</si>
  <si>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</si>
  <si>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</si>
  <si>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</si>
  <si>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</si>
  <si>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</si>
  <si>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</si>
  <si>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</si>
  <si>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</si>
  <si>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</si>
  <si>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</si>
  <si>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</si>
  <si>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</si>
  <si>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</si>
  <si>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</si>
  <si>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</si>
  <si>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</si>
  <si>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</si>
  <si>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</si>
  <si>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</si>
  <si>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</si>
  <si>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</si>
  <si>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</si>
  <si>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</si>
  <si>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</si>
  <si>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</si>
  <si>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</si>
  <si>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</si>
  <si>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</si>
  <si>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</si>
  <si>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</si>
  <si>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</si>
  <si>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</si>
  <si>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</si>
  <si>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</si>
  <si>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</si>
  <si>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</si>
  <si>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</si>
  <si>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</si>
  <si>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</si>
  <si>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</si>
  <si>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</si>
  <si>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</si>
  <si>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</si>
  <si>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</si>
  <si>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</si>
  <si>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</si>
  <si>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</si>
  <si>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</si>
  <si>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</si>
  <si>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</si>
  <si>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</si>
  <si>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</si>
  <si>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</si>
  <si>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</si>
  <si>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</si>
  <si>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</si>
  <si>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</si>
  <si>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</si>
  <si>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</si>
  <si>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</si>
  <si>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</si>
  <si>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</si>
  <si>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</si>
  <si>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</si>
  <si>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</si>
  <si>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</si>
  <si>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</si>
  <si>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</si>
  <si>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</si>
  <si>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</si>
  <si>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</si>
  <si>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</si>
  <si>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</si>
  <si>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</si>
  <si>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</si>
  <si>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</si>
  <si>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</si>
  <si>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</si>
  <si>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</si>
  <si>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</si>
  <si>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</si>
  <si>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</si>
  <si>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</si>
  <si>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</si>
  <si>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</si>
  <si>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</si>
  <si>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</si>
  <si>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</si>
  <si>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</si>
  <si>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</si>
  <si>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</si>
  <si>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</si>
  <si>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</si>
  <si>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</si>
  <si>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</si>
  <si>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</si>
  <si>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</si>
  <si>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</si>
  <si>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</si>
  <si>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</si>
  <si>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</si>
  <si>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</si>
  <si>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</si>
  <si>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</si>
  <si>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</si>
  <si>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</si>
  <si>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</si>
  <si>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</si>
  <si>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</si>
  <si>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</si>
  <si>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</si>
  <si>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</si>
  <si>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</si>
  <si>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</si>
  <si>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</si>
  <si>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</si>
  <si>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</si>
  <si>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</si>
  <si>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</si>
  <si>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</si>
  <si>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</si>
  <si>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</si>
  <si>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</si>
  <si>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</si>
  <si>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</si>
  <si>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</si>
  <si>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</si>
  <si>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</si>
  <si>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</si>
  <si>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</si>
  <si>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</si>
  <si>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</si>
  <si>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</si>
  <si>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</si>
  <si>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</si>
  <si>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</si>
  <si>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</si>
  <si>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</si>
  <si>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</si>
  <si>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</si>
  <si>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</si>
  <si>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</si>
  <si>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</si>
  <si>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</si>
  <si>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</si>
  <si>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</si>
  <si>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</si>
  <si>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</si>
  <si>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</si>
  <si>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</si>
  <si>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</si>
  <si>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</si>
  <si>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</si>
  <si>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</si>
  <si>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</si>
  <si>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</si>
  <si>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</si>
  <si>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</si>
  <si>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</si>
  <si>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</si>
  <si>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</si>
  <si>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</si>
  <si>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</si>
  <si>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</si>
  <si>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</si>
  <si>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</si>
  <si>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</si>
  <si>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</si>
  <si>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</si>
  <si>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</si>
  <si>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</si>
  <si>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</si>
  <si>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</si>
  <si>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</si>
  <si>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</si>
  <si>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</si>
  <si>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</si>
  <si>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</si>
  <si>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</si>
  <si>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</si>
  <si>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</si>
  <si>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</si>
  <si>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</si>
  <si>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</si>
  <si>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</si>
  <si>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</si>
  <si>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</si>
  <si>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</si>
  <si>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</si>
  <si>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</si>
  <si>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</si>
  <si>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</si>
  <si>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</si>
  <si>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</si>
  <si>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</si>
  <si>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</si>
  <si>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</si>
  <si>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</si>
  <si>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</si>
  <si>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</si>
  <si>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</si>
  <si>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</si>
  <si>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</si>
  <si>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</si>
  <si>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</si>
  <si>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</si>
  <si>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</si>
  <si>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</si>
  <si>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</si>
  <si>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</si>
  <si>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</si>
  <si>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</si>
  <si>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</si>
  <si>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</si>
  <si>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</si>
  <si>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</si>
  <si>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</si>
  <si>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</si>
  <si>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</si>
  <si>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</si>
  <si>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</si>
  <si>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</si>
  <si>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</si>
  <si>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</si>
  <si>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</si>
  <si>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</si>
  <si>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</si>
  <si>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</si>
  <si>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</si>
  <si>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</si>
  <si>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</si>
  <si>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</si>
  <si>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</si>
  <si>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</si>
  <si>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</si>
  <si>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</si>
  <si>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</si>
  <si>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</si>
  <si>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</si>
  <si>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</si>
  <si>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</si>
  <si>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</si>
  <si>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</si>
  <si>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</si>
  <si>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</si>
  <si>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</si>
  <si>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</si>
  <si>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</si>
  <si>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</si>
  <si>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</si>
  <si>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</si>
  <si>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</si>
  <si>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</si>
  <si>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</si>
  <si>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</si>
  <si>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</si>
  <si>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</si>
  <si>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</si>
  <si>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</si>
  <si>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</si>
  <si>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</si>
  <si>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</si>
  <si>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</si>
  <si>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</si>
  <si>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</si>
  <si>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</si>
  <si>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</si>
  <si>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</si>
  <si>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</si>
  <si>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</si>
  <si>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</si>
  <si>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</si>
  <si>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</si>
  <si>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</si>
  <si>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</si>
  <si>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</si>
  <si>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</si>
  <si>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</si>
  <si>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</si>
  <si>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</si>
  <si>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</si>
  <si>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</si>
  <si>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</si>
  <si>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</si>
  <si>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</si>
  <si>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</si>
  <si>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</si>
  <si>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</si>
  <si>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</si>
  <si>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</si>
  <si>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</si>
  <si>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</si>
  <si>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</si>
  <si>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</si>
  <si>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</si>
  <si>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</si>
  <si>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</si>
  <si>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</si>
  <si>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</si>
  <si>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</si>
  <si>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</si>
  <si>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</si>
  <si>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</si>
  <si>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</si>
  <si>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</si>
  <si>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</si>
  <si>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</si>
  <si>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</si>
  <si>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</si>
  <si>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</si>
  <si>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</si>
  <si>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</si>
  <si>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</si>
  <si>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</si>
  <si>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</si>
  <si>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</si>
  <si>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</si>
  <si>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</si>
  <si>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</si>
  <si>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</si>
  <si>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</si>
  <si>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</si>
  <si>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</si>
  <si>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</si>
  <si>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</si>
  <si>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</si>
  <si>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</si>
  <si>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</si>
  <si>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</si>
  <si>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</si>
  <si>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</si>
  <si>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</si>
  <si>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</si>
  <si>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</si>
  <si>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</si>
  <si>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</si>
  <si>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</si>
  <si>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</si>
  <si>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</si>
  <si>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</si>
  <si>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</si>
  <si>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</si>
  <si>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</si>
  <si>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</si>
  <si>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</si>
  <si>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</si>
  <si>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</si>
  <si>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</si>
  <si>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</si>
  <si>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</si>
  <si>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</si>
  <si>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</si>
  <si>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</si>
  <si>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</si>
  <si>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</si>
  <si>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</si>
  <si>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</si>
  <si>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</si>
  <si>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</si>
  <si>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</si>
  <si>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</si>
  <si>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</si>
  <si>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</si>
  <si>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</si>
  <si>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</si>
  <si>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</si>
  <si>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</si>
  <si>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</si>
  <si>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</si>
  <si>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</si>
  <si>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</si>
  <si>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</si>
  <si>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</si>
  <si>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</si>
  <si>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</si>
  <si>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</si>
  <si>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</si>
  <si>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</si>
  <si>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</si>
  <si>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</si>
  <si>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</si>
  <si>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</si>
  <si>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</si>
  <si>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</si>
  <si>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</si>
  <si>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</si>
  <si>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</si>
  <si>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</si>
  <si>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</si>
  <si>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</si>
  <si>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</si>
  <si>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</si>
  <si>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</si>
  <si>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</si>
  <si>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</si>
  <si>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</si>
  <si>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</si>
  <si>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</si>
  <si>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</si>
  <si>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</si>
  <si>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</si>
  <si>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</si>
  <si>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</si>
  <si>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</si>
  <si>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</si>
  <si>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</si>
  <si>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</si>
  <si>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</si>
  <si>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</si>
  <si>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</si>
  <si>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</si>
  <si>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</si>
  <si>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</si>
  <si>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</si>
  <si>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</si>
  <si>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</si>
  <si>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</si>
  <si>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</si>
  <si>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</si>
  <si>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</si>
  <si>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</si>
  <si>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</si>
  <si>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</si>
  <si>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</si>
  <si>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</si>
  <si>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</si>
  <si>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</si>
  <si>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</si>
  <si>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</si>
  <si>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</si>
  <si>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</si>
  <si>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</si>
  <si>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</si>
  <si>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</si>
  <si>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</si>
  <si>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</si>
  <si>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</si>
  <si>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</si>
  <si>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</si>
  <si>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</si>
  <si>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</si>
  <si>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</si>
  <si>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</si>
  <si>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</si>
  <si>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</si>
  <si>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</si>
  <si>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</si>
  <si>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</si>
  <si>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</si>
  <si>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</si>
  <si>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</si>
  <si>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</si>
  <si>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</si>
  <si>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</si>
  <si>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</si>
  <si>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</si>
  <si>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</si>
  <si>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</si>
  <si>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</si>
  <si>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</si>
  <si>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</si>
  <si>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</si>
  <si>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</si>
  <si>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</si>
  <si>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</si>
  <si>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</si>
  <si>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</si>
  <si>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</si>
  <si>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</si>
  <si>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</si>
  <si>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</si>
  <si>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</si>
  <si>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</si>
  <si>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</si>
  <si>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</si>
  <si>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</si>
  <si>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</si>
  <si>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</si>
  <si>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</si>
  <si>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</si>
  <si>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</si>
  <si>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</si>
  <si>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</si>
  <si>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</si>
  <si>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</si>
  <si>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</si>
  <si>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</si>
  <si>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</si>
  <si>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</si>
  <si>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</si>
  <si>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</si>
  <si>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</si>
  <si>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</si>
  <si>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</si>
  <si>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</si>
  <si>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</si>
  <si>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</si>
  <si>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</si>
  <si>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</si>
  <si>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</si>
  <si>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</si>
  <si>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</si>
  <si>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</si>
  <si>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</si>
  <si>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</si>
  <si>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</si>
  <si>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</si>
  <si>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</si>
  <si>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</si>
  <si>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</si>
  <si>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</si>
  <si>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</si>
  <si>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</si>
  <si>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</si>
  <si>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</si>
  <si>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</si>
  <si>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</si>
  <si>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</si>
  <si>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</si>
  <si>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</si>
  <si>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</si>
  <si>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</si>
  <si>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</si>
  <si>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</si>
  <si>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</si>
  <si>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</si>
  <si>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</si>
  <si>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</si>
  <si>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</si>
  <si>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</si>
  <si>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</si>
  <si>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</si>
  <si>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</si>
  <si>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</si>
  <si>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</si>
  <si>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</si>
  <si>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</si>
  <si>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</si>
  <si>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</si>
  <si>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</si>
  <si>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</si>
  <si>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</si>
  <si>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</si>
  <si>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</si>
  <si>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</si>
  <si>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</si>
  <si>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</si>
  <si>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</si>
  <si>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</si>
  <si>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</si>
  <si>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</si>
  <si>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</si>
  <si>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</si>
  <si>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</si>
  <si>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</si>
  <si>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</si>
  <si>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</si>
  <si>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</si>
  <si>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</si>
  <si>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</si>
  <si>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</si>
  <si>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</si>
  <si>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</si>
  <si>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</si>
  <si>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</si>
  <si>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</si>
  <si>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</si>
  <si>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</si>
  <si>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</si>
  <si>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</si>
  <si>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</si>
  <si>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</si>
  <si>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</si>
  <si>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</si>
  <si>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</si>
  <si>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</si>
  <si>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</si>
  <si>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</si>
  <si>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</si>
  <si>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</si>
  <si>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</si>
  <si>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</si>
  <si>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</si>
  <si>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</si>
  <si>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</si>
  <si>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</si>
  <si>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</si>
  <si>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</si>
  <si>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</si>
  <si>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</si>
  <si>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</si>
  <si>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</si>
  <si>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</si>
  <si>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</si>
  <si>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</si>
  <si>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</si>
  <si>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</si>
  <si>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</si>
  <si>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</si>
  <si>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</si>
  <si>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</si>
  <si>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</si>
  <si>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</si>
  <si>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</si>
  <si>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</si>
  <si>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</si>
  <si>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</si>
  <si>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</si>
  <si>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</si>
  <si>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</si>
  <si>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</si>
  <si>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</si>
  <si>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</si>
  <si>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</si>
  <si>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</si>
  <si>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</si>
  <si>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</si>
  <si>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</si>
  <si>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</si>
  <si>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</si>
  <si>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</si>
  <si>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</si>
  <si>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</si>
  <si>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</si>
  <si>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</si>
  <si>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</si>
  <si>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</si>
  <si>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</si>
  <si>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</si>
  <si>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</si>
  <si>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</si>
  <si>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</si>
  <si>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</si>
  <si>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</si>
  <si>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</si>
  <si>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</si>
  <si>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</si>
  <si>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</si>
  <si>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</si>
  <si>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</si>
  <si>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</si>
  <si>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</si>
  <si>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</si>
  <si>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</si>
  <si>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</si>
  <si>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</si>
  <si>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</si>
  <si>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</si>
  <si>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</si>
  <si>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</si>
  <si>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</si>
  <si>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</si>
  <si>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</si>
  <si>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</si>
  <si>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</si>
  <si>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</si>
  <si>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</si>
  <si>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</si>
  <si>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</si>
  <si>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</si>
  <si>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</si>
  <si>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</si>
  <si>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</si>
  <si>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</si>
  <si>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</si>
  <si>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</si>
  <si>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</si>
  <si>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</si>
  <si>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</si>
  <si>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</si>
  <si>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</si>
  <si>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</si>
  <si>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</si>
  <si>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</si>
  <si>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</si>
  <si>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</si>
  <si>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</si>
  <si>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</si>
  <si>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</si>
  <si>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</si>
  <si>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</si>
  <si>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</si>
  <si>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</si>
  <si>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</si>
  <si>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</si>
  <si>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</si>
  <si>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</si>
  <si>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</si>
  <si>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</si>
  <si>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</si>
  <si>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</si>
  <si>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</si>
  <si>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</si>
  <si>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</si>
  <si>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</si>
  <si>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</si>
  <si>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</si>
  <si>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</si>
  <si>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</si>
  <si>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</si>
  <si>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</si>
  <si>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</si>
  <si>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</si>
  <si>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</si>
  <si>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</si>
  <si>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</si>
  <si>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</si>
  <si>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</si>
  <si>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</si>
  <si>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</si>
  <si>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</si>
  <si>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</si>
  <si>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</si>
  <si>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</si>
  <si>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</si>
  <si>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</si>
  <si>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</si>
  <si>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</si>
  <si>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</si>
  <si>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</si>
  <si>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</si>
  <si>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</si>
  <si>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</si>
  <si>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</si>
  <si>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</si>
  <si>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</si>
  <si>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</si>
  <si>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</si>
  <si>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</si>
  <si>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</si>
  <si>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</si>
  <si>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</si>
  <si>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</si>
  <si>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</si>
  <si>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</si>
  <si>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</si>
  <si>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</si>
  <si>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</si>
  <si>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</si>
  <si>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</si>
  <si>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</si>
  <si>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</si>
  <si>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</si>
  <si>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</si>
  <si>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</si>
  <si>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</si>
  <si>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</si>
  <si>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</si>
  <si>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</si>
  <si>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</si>
  <si>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</si>
  <si>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</si>
  <si>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</si>
  <si>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</si>
  <si>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</si>
  <si>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</si>
  <si>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</si>
  <si>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</si>
  <si>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</si>
  <si>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</si>
  <si>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</si>
  <si>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</si>
  <si>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</si>
  <si>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</si>
  <si>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</si>
  <si>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</si>
  <si>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</si>
  <si>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</si>
  <si>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</si>
  <si>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</si>
  <si>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</si>
  <si>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</si>
  <si>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</si>
  <si>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</si>
  <si>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</si>
  <si>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</si>
  <si>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</si>
  <si>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</si>
  <si>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</si>
  <si>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</si>
  <si>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</si>
  <si>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</si>
  <si>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</si>
  <si>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</si>
  <si>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</si>
  <si>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</si>
  <si>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</si>
  <si>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</si>
  <si>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</si>
  <si>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</si>
  <si>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</si>
  <si>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</si>
  <si>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</si>
  <si>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</si>
  <si>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</si>
  <si>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</si>
  <si>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</si>
  <si>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</si>
  <si>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</si>
  <si>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</si>
  <si>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</si>
  <si>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</si>
  <si>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</si>
  <si>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</si>
  <si>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</si>
  <si>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</si>
  <si>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</si>
  <si>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</si>
  <si>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</si>
  <si>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</si>
  <si>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</si>
  <si>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</si>
  <si>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</si>
  <si>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</si>
  <si>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</si>
  <si>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</si>
  <si>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</si>
  <si>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</si>
  <si>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</si>
  <si>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</si>
  <si>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</si>
  <si>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</si>
  <si>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</si>
  <si>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</si>
  <si>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</si>
  <si>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</si>
  <si>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</si>
  <si>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</si>
  <si>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</si>
  <si>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</si>
  <si>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</si>
  <si>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</si>
  <si>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</si>
  <si>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</si>
  <si>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</si>
  <si>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</si>
  <si>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</si>
  <si>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</si>
  <si>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</si>
  <si>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</si>
  <si>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</si>
  <si>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</si>
  <si>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</si>
  <si>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</si>
  <si>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</si>
  <si>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</si>
  <si>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</si>
  <si>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</si>
  <si>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</si>
  <si>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</si>
  <si>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</si>
  <si>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</si>
  <si>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</si>
  <si>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</si>
  <si>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</si>
  <si>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</si>
  <si>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</si>
  <si>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</si>
  <si>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</si>
  <si>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</si>
  <si>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</si>
  <si>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</si>
  <si>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</si>
  <si>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</si>
  <si>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</si>
  <si>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</si>
  <si>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</si>
  <si>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</si>
  <si>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</si>
  <si>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</si>
  <si>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</si>
  <si>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</si>
  <si>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</si>
  <si>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</si>
  <si>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</si>
  <si>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</si>
  <si>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</si>
  <si>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</si>
  <si>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</si>
  <si>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</si>
  <si>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</si>
  <si>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</si>
  <si>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</si>
  <si>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</si>
  <si>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</si>
  <si>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</si>
  <si>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</si>
  <si>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</si>
  <si>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</si>
  <si>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</si>
  <si>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</si>
  <si>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</si>
  <si>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</si>
  <si>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</si>
  <si>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</si>
  <si>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</si>
  <si>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</si>
  <si>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</si>
  <si>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</si>
  <si>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</si>
  <si>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</si>
  <si>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</si>
  <si>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</si>
  <si>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</si>
  <si>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</si>
  <si>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</si>
  <si>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</si>
  <si>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</si>
  <si>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</si>
  <si>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</si>
  <si>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</si>
  <si>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</si>
  <si>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</si>
  <si>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</si>
  <si>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</si>
  <si>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</si>
  <si>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</si>
  <si>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</si>
  <si>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</si>
  <si>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</si>
  <si>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</si>
  <si>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</si>
  <si>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</si>
  <si>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</si>
  <si>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</si>
  <si>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</si>
  <si>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</si>
  <si>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</si>
  <si>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</si>
  <si>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</si>
  <si>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</si>
  <si>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</si>
  <si>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</si>
  <si>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</si>
  <si>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</si>
  <si>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</si>
  <si>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</si>
  <si>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</si>
  <si>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</si>
  <si>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</si>
  <si>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</si>
  <si>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</si>
  <si>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</si>
  <si>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</si>
  <si>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</si>
  <si>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</si>
  <si>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</si>
  <si>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</si>
  <si>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</si>
  <si>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</si>
  <si>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</si>
  <si>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</si>
  <si>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</si>
  <si>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</si>
  <si>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</si>
  <si>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</si>
  <si>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</si>
  <si>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</si>
  <si>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</si>
  <si>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</si>
  <si>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</si>
  <si>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</si>
  <si>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</si>
  <si>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</si>
  <si>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</si>
  <si>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</si>
  <si>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</si>
  <si>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</si>
  <si>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</si>
  <si>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</si>
  <si>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</si>
  <si>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</si>
  <si>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</si>
  <si>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</si>
  <si>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</si>
  <si>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</si>
  <si>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</si>
  <si>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</si>
  <si>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</si>
  <si>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</si>
  <si>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</si>
  <si>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</si>
  <si>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</si>
  <si>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</si>
  <si>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</si>
  <si>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</si>
  <si>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</si>
  <si>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</si>
  <si>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</si>
  <si>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</si>
  <si>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</si>
  <si>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</si>
  <si>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</si>
  <si>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</si>
  <si>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</si>
  <si>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</si>
  <si>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</si>
  <si>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</si>
  <si>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</si>
  <si>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</si>
  <si>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</si>
  <si>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</si>
  <si>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</si>
  <si>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</si>
  <si>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</si>
  <si>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</si>
  <si>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</si>
  <si>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</si>
  <si>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</si>
  <si>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</si>
  <si>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</si>
  <si>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</si>
  <si>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</si>
  <si>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</si>
  <si>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</si>
  <si>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</si>
  <si>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</si>
  <si>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</si>
  <si>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</si>
  <si>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</si>
  <si>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</si>
  <si>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</si>
  <si>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</si>
  <si>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</si>
  <si>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</si>
  <si>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</si>
  <si>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</si>
  <si>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</si>
  <si>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</si>
  <si>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</si>
  <si>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</si>
  <si>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</si>
  <si>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</si>
  <si>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</si>
  <si>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</si>
  <si>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</si>
  <si>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</si>
  <si>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</si>
  <si>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</si>
  <si>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</si>
  <si>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</si>
  <si>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</si>
  <si>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</si>
  <si>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</si>
  <si>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</si>
  <si>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</si>
  <si>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</si>
  <si>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</si>
  <si>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</si>
  <si>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</si>
  <si>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</si>
  <si>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</si>
  <si>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</si>
  <si>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</si>
  <si>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</si>
  <si>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</si>
  <si>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</si>
  <si>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</si>
  <si>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</si>
  <si>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</si>
  <si>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</si>
  <si>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</si>
  <si>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</si>
  <si>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</si>
  <si>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</si>
  <si>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</si>
  <si>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</si>
  <si>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</si>
  <si>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</si>
  <si>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</si>
  <si>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</si>
  <si>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</si>
  <si>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</si>
  <si>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</si>
  <si>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</si>
  <si>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</si>
  <si>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</si>
  <si>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</si>
  <si>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</si>
  <si>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</si>
  <si>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</si>
  <si>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</si>
  <si>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</si>
  <si>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</si>
  <si>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</si>
  <si>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</si>
  <si>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</si>
  <si>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</si>
  <si>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</si>
  <si>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</si>
  <si>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</si>
  <si>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</si>
  <si>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</si>
  <si>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</si>
  <si>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</si>
  <si>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</si>
  <si>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</si>
  <si>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</si>
  <si>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</si>
  <si>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</si>
  <si>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</si>
  <si>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</si>
  <si>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</si>
  <si>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</si>
  <si>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</si>
  <si>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</si>
  <si>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</si>
  <si>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</si>
  <si>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</si>
  <si>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</si>
  <si>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</si>
  <si>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</si>
  <si>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</si>
  <si>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</si>
  <si>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</si>
  <si>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</si>
  <si>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</si>
  <si>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</si>
  <si>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</si>
  <si>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</si>
  <si>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</si>
  <si>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</si>
  <si>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</si>
  <si>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</si>
  <si>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</si>
  <si>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</si>
  <si>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</si>
  <si>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</si>
  <si>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</si>
  <si>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</si>
  <si>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</si>
  <si>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</si>
  <si>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</si>
  <si>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</si>
  <si>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</si>
  <si>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</si>
  <si>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</si>
  <si>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</si>
  <si>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</si>
  <si>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</si>
  <si>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</si>
  <si>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</si>
  <si>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</si>
  <si>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</si>
  <si>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</si>
  <si>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</si>
  <si>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</si>
  <si>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</si>
  <si>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</si>
  <si>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</si>
  <si>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</si>
  <si>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</si>
  <si>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</si>
  <si>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</si>
  <si>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</si>
  <si>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</si>
  <si>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</si>
  <si>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</si>
  <si>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</si>
  <si>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</si>
  <si>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</si>
  <si>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</si>
  <si>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</si>
  <si>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</si>
  <si>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</si>
  <si>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</si>
  <si>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</si>
  <si>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</si>
  <si>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</si>
  <si>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</si>
  <si>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</si>
  <si>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</si>
  <si>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</si>
  <si>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</si>
  <si>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</si>
  <si>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</si>
  <si>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</si>
  <si>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</si>
  <si>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</si>
  <si>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</si>
  <si>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</si>
  <si>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</si>
  <si>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</si>
  <si>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</si>
  <si>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</si>
  <si>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</si>
  <si>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</si>
  <si>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</si>
  <si>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</si>
  <si>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</si>
  <si>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</si>
  <si>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</si>
  <si>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</si>
  <si>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</si>
  <si>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</si>
  <si>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</si>
  <si>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</si>
  <si>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</si>
  <si>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</si>
  <si>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</si>
  <si>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</si>
  <si>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</si>
  <si>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</si>
  <si>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</si>
  <si>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</si>
  <si>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</si>
  <si>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</si>
  <si>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</si>
  <si>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</si>
  <si>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</si>
  <si>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</si>
  <si>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</si>
  <si>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</si>
  <si>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</si>
  <si>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</si>
  <si>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</si>
  <si>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</si>
  <si>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</si>
  <si>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</si>
  <si>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</si>
  <si>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</si>
  <si>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</si>
  <si>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</si>
  <si>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</si>
  <si>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</si>
  <si>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</si>
  <si>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</si>
  <si>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</si>
  <si>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</si>
  <si>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</si>
  <si>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</si>
  <si>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</si>
  <si>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</si>
  <si>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</si>
  <si>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</si>
  <si>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</si>
  <si>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</si>
  <si>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</si>
  <si>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</si>
  <si>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</si>
  <si>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</si>
  <si>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</si>
  <si>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</si>
  <si>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</si>
  <si>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</si>
  <si>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</si>
  <si>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</si>
  <si>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</si>
  <si>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</si>
  <si>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</si>
  <si>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</si>
  <si>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</si>
  <si>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</si>
  <si>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</si>
  <si>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</si>
  <si>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</si>
  <si>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</si>
  <si>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</si>
  <si>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</si>
  <si>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</si>
  <si>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</si>
  <si>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</si>
  <si>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</si>
  <si>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</si>
  <si>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</si>
  <si>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</si>
  <si>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</si>
  <si>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</si>
  <si>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</si>
  <si>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</si>
  <si>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</si>
  <si>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</si>
  <si>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</si>
  <si>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</si>
  <si>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</si>
  <si>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</si>
  <si>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</si>
  <si>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</si>
  <si>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</si>
  <si>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</si>
  <si>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</si>
  <si>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</si>
  <si>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</si>
  <si>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</si>
  <si>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</si>
  <si>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</si>
  <si>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</si>
  <si>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</si>
  <si>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</si>
  <si>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</si>
  <si>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</si>
  <si>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</si>
  <si>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</si>
  <si>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</si>
  <si>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</si>
  <si>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</si>
  <si>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</si>
  <si>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</si>
  <si>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</si>
  <si>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</si>
  <si>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</si>
  <si>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</si>
  <si>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</si>
  <si>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</si>
  <si>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</si>
  <si>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</si>
  <si>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</si>
  <si>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</si>
  <si>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</si>
  <si>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</si>
  <si>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</si>
  <si>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</si>
  <si>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</si>
  <si>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</si>
  <si>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</si>
  <si>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</si>
  <si>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</si>
  <si>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</si>
  <si>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</si>
  <si>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</si>
  <si>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</si>
  <si>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</si>
  <si>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</si>
  <si>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</si>
  <si>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</si>
  <si>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</si>
  <si>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</si>
  <si>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</si>
  <si>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</si>
  <si>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</si>
  <si>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</si>
  <si>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</si>
  <si>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</si>
  <si>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</si>
  <si>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</si>
  <si>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</si>
  <si>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</si>
  <si>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</si>
  <si>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</si>
  <si>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</si>
  <si>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</si>
  <si>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</si>
  <si>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</si>
  <si>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</si>
  <si>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</si>
  <si>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</si>
  <si>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</si>
  <si>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</si>
  <si>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</si>
  <si>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</si>
  <si>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</si>
  <si>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</si>
  <si>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</si>
  <si>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</si>
  <si>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</si>
  <si>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</si>
  <si>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</si>
  <si>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</si>
  <si>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</si>
  <si>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</si>
  <si>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</si>
  <si>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</si>
  <si>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</si>
  <si>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</si>
  <si>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</si>
  <si>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</si>
  <si>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</si>
  <si>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</si>
  <si>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</si>
  <si>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</si>
  <si>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</si>
  <si>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</si>
  <si>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</si>
  <si>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</si>
  <si>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</si>
  <si>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</si>
  <si>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</si>
  <si>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</si>
  <si>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</si>
  <si>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</si>
  <si>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</si>
  <si>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</si>
  <si>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</si>
  <si>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</si>
  <si>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</si>
  <si>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</si>
  <si>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</si>
  <si>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</si>
  <si>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</si>
  <si>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</si>
  <si>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</si>
  <si>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</si>
  <si>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</si>
  <si>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</si>
  <si>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</si>
  <si>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</si>
  <si>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</si>
  <si>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</si>
  <si>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</si>
  <si>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</si>
  <si>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</si>
  <si>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</si>
  <si>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</si>
  <si>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</si>
  <si>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</si>
  <si>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</si>
  <si>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</si>
  <si>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</si>
  <si>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</si>
  <si>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</si>
  <si>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</si>
  <si>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</si>
  <si>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</si>
  <si>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</si>
  <si>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</si>
  <si>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</si>
  <si>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</si>
  <si>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</si>
  <si>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</si>
  <si>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</si>
  <si>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</si>
  <si>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</si>
  <si>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</si>
  <si>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</si>
  <si>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</si>
  <si>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</si>
  <si>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</si>
  <si>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</si>
  <si>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</si>
  <si>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</si>
  <si>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</si>
  <si>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</si>
  <si>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</si>
  <si>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</si>
  <si>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</si>
  <si>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</si>
  <si>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</si>
  <si>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</si>
  <si>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</si>
  <si>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</si>
  <si>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</si>
  <si>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</si>
  <si>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</si>
  <si>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</si>
  <si>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</si>
  <si>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</si>
  <si>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</si>
  <si>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</si>
  <si>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</si>
  <si>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</si>
  <si>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</si>
  <si>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</si>
  <si>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</si>
  <si>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</si>
  <si>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</si>
  <si>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</si>
  <si>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</si>
  <si>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</si>
  <si>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</si>
  <si>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</si>
  <si>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</si>
  <si>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</si>
  <si>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</si>
  <si>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</si>
  <si>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</si>
  <si>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</si>
  <si>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</si>
  <si>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</si>
  <si>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</si>
  <si>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</si>
  <si>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</si>
  <si>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</si>
  <si>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</si>
  <si>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</si>
  <si>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</si>
  <si>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</si>
  <si>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</si>
  <si>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</si>
  <si>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</si>
  <si>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</si>
  <si>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</si>
  <si>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</si>
  <si>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</si>
  <si>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</si>
  <si>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</si>
  <si>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</si>
  <si>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</si>
  <si>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</si>
  <si>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</si>
  <si>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</si>
  <si>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</si>
  <si>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</si>
  <si>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</si>
  <si>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</si>
  <si>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</si>
  <si>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</si>
  <si>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</si>
  <si>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</si>
  <si>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</si>
  <si>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</si>
  <si>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</si>
  <si>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</si>
  <si>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</si>
  <si>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</si>
  <si>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</si>
  <si>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</si>
  <si>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</si>
  <si>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</si>
  <si>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</si>
  <si>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</si>
  <si>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</si>
  <si>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</si>
  <si>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</si>
  <si>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</si>
  <si>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</si>
  <si>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</si>
  <si>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</si>
  <si>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</si>
  <si>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</si>
  <si>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</si>
  <si>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</si>
  <si>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</si>
  <si>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</si>
  <si>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</si>
  <si>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</si>
  <si>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</si>
  <si>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</si>
  <si>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</si>
  <si>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</si>
  <si>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</si>
  <si>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</si>
  <si>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</si>
  <si>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</si>
  <si>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</si>
  <si>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</si>
  <si>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</si>
  <si>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</si>
  <si>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</si>
  <si>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</si>
  <si>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</si>
  <si>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</si>
  <si>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</si>
  <si>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</si>
  <si>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</si>
  <si>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</si>
  <si>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</si>
  <si>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</si>
  <si>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</si>
  <si>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</si>
  <si>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</si>
  <si>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</si>
  <si>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</si>
  <si>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</si>
  <si>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</si>
  <si>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</si>
  <si>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</si>
  <si>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</si>
  <si>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</si>
  <si>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</si>
  <si>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</si>
  <si>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</si>
  <si>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</si>
  <si>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</si>
  <si>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</si>
  <si>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</si>
  <si>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</si>
  <si>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</si>
  <si>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</si>
  <si>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</si>
  <si>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</si>
  <si>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</si>
  <si>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</si>
  <si>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</si>
  <si>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</si>
  <si>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</si>
  <si>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</si>
  <si>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</si>
  <si>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</si>
  <si>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</si>
  <si>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</si>
  <si>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</si>
  <si>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</si>
  <si>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</si>
  <si>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</si>
  <si>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</si>
  <si>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</si>
  <si>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</si>
  <si>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</si>
  <si>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</si>
  <si>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</si>
  <si>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</si>
  <si>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</si>
  <si>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</si>
  <si>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</si>
  <si>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</si>
  <si>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</si>
  <si>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</si>
  <si>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</si>
  <si>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</si>
  <si>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</si>
  <si>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</si>
  <si>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</si>
  <si>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</si>
  <si>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</si>
  <si>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</si>
  <si>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</si>
  <si>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</si>
  <si>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</si>
  <si>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</si>
  <si>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</si>
  <si>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</si>
  <si>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</si>
  <si>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</si>
  <si>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</si>
  <si>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</si>
  <si>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</si>
  <si>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</si>
  <si>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</si>
  <si>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</si>
  <si>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</si>
  <si>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</si>
  <si>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</si>
  <si>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</si>
  <si>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</si>
  <si>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</si>
  <si>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</si>
  <si>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</si>
  <si>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</si>
  <si>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</si>
  <si>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</si>
  <si>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</si>
  <si>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</si>
  <si>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</si>
  <si>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</si>
  <si>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</si>
  <si>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</si>
  <si>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</si>
  <si>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</si>
  <si>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</si>
  <si>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</si>
  <si>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</si>
  <si>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</si>
  <si>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</si>
  <si>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</si>
  <si>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</si>
  <si>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</si>
  <si>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</si>
  <si>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</si>
  <si>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</si>
  <si>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</si>
  <si>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</si>
  <si>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</si>
  <si>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</si>
  <si>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</si>
  <si>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</si>
  <si>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</si>
  <si>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</si>
  <si>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</si>
  <si>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</si>
  <si>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</si>
  <si>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</si>
  <si>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</si>
  <si>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</si>
  <si>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</si>
  <si>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</si>
  <si>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</si>
  <si>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</si>
  <si>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</si>
  <si>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</si>
  <si>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</si>
  <si>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</si>
  <si>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</si>
  <si>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</si>
  <si>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</si>
  <si>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</si>
  <si>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</si>
  <si>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</si>
  <si>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</si>
  <si>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</si>
  <si>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</si>
  <si>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</si>
  <si>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</si>
  <si>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</si>
  <si>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</si>
  <si>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</si>
  <si>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</si>
  <si>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</si>
  <si>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</si>
  <si>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</si>
  <si>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</si>
  <si>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</si>
  <si>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</si>
  <si>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</si>
  <si>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</si>
  <si>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</si>
  <si>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</si>
  <si>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</si>
  <si>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</si>
  <si>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</si>
  <si>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</si>
  <si>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</si>
  <si>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</si>
  <si>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</si>
  <si>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</si>
  <si>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</si>
  <si>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</si>
  <si>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</si>
  <si>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</si>
  <si>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</si>
  <si>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</si>
  <si>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</si>
  <si>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</si>
  <si>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</si>
  <si>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</si>
  <si>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</si>
  <si>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</si>
  <si>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</si>
  <si>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</si>
  <si>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</si>
  <si>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</si>
  <si>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</si>
  <si>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</si>
  <si>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</si>
  <si>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</si>
  <si>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</si>
  <si>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</si>
  <si>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</si>
  <si>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</si>
  <si>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</si>
  <si>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</si>
  <si>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</si>
  <si>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</si>
  <si>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</si>
  <si>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</si>
  <si>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</si>
  <si>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</si>
  <si>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</si>
  <si>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</si>
  <si>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</si>
  <si>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</si>
  <si>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</si>
  <si>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</si>
  <si>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</si>
  <si>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</si>
  <si>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</si>
  <si>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</si>
  <si>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</si>
  <si>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</si>
  <si>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</si>
  <si>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</si>
  <si>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</si>
  <si>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</si>
  <si>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</si>
  <si>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</si>
  <si>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</si>
  <si>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</si>
  <si>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</si>
  <si>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</si>
  <si>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</si>
  <si>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</si>
  <si>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</si>
  <si>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</si>
  <si>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</si>
  <si>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</si>
  <si>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</si>
  <si>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</si>
  <si>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</si>
  <si>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</si>
  <si>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</si>
  <si>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</si>
  <si>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</si>
  <si>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</si>
  <si>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</si>
  <si>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</si>
  <si>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</si>
  <si>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</si>
  <si>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</si>
  <si>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</si>
  <si>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</si>
  <si>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</si>
  <si>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</si>
  <si>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</si>
  <si>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</si>
  <si>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</si>
  <si>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</si>
  <si>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</si>
  <si>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</si>
  <si>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</si>
  <si>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</si>
  <si>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</si>
  <si>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</si>
  <si>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</si>
  <si>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</si>
  <si>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</si>
  <si>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</si>
  <si>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</si>
  <si>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</si>
  <si>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</si>
  <si>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</si>
  <si>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</si>
  <si>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</si>
  <si>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</si>
  <si>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</si>
  <si>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</si>
  <si>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</si>
  <si>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</si>
  <si>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</si>
  <si>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</si>
  <si>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</si>
  <si>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</si>
  <si>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</si>
  <si>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</si>
  <si>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</si>
  <si>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</si>
  <si>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</si>
  <si>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</si>
  <si>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</si>
  <si>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</si>
  <si>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</si>
  <si>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</si>
  <si>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</si>
  <si>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</si>
  <si>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</si>
  <si>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</si>
  <si>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</si>
  <si>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</si>
  <si>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</si>
  <si>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</si>
  <si>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</si>
  <si>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</si>
  <si>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</si>
  <si>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</si>
  <si>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</si>
  <si>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</si>
  <si>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</si>
  <si>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</si>
  <si>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</si>
  <si>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</si>
  <si>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</si>
  <si>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</si>
  <si>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</si>
  <si>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</si>
  <si>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</si>
  <si>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</si>
  <si>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</si>
  <si>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</si>
  <si>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</si>
  <si>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</si>
  <si>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</si>
  <si>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</si>
  <si>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</si>
  <si>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</si>
  <si>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</si>
  <si>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</si>
  <si>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</si>
  <si>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</si>
  <si>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</si>
  <si>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</si>
  <si>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</si>
  <si>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</si>
  <si>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</si>
  <si>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</si>
  <si>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</si>
  <si>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</si>
  <si>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</si>
  <si>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</si>
  <si>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</si>
  <si>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</si>
  <si>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</si>
  <si>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</si>
  <si>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</si>
  <si>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</si>
  <si>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</si>
  <si>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</si>
  <si>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</si>
  <si>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</si>
  <si>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</si>
  <si>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</si>
  <si>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</si>
  <si>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</si>
  <si>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</si>
  <si>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</si>
  <si>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</si>
  <si>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</si>
  <si>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</si>
  <si>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</si>
  <si>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</si>
  <si>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</si>
  <si>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</si>
  <si>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</si>
  <si>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</si>
  <si>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</si>
  <si>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</si>
  <si>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</si>
  <si>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</si>
  <si>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</si>
  <si>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</si>
  <si>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</si>
  <si>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</si>
  <si>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</si>
  <si>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</si>
  <si>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</si>
  <si>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</si>
  <si>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</si>
  <si>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</si>
  <si>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</si>
  <si>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</si>
  <si>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</si>
  <si>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</si>
  <si>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</si>
  <si>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</si>
  <si>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</si>
  <si>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</si>
  <si>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</si>
  <si>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</si>
  <si>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</si>
  <si>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</si>
  <si>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</si>
  <si>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</si>
  <si>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</si>
  <si>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</si>
  <si>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</si>
  <si>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</si>
  <si>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</si>
  <si>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</si>
  <si>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</si>
  <si>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</si>
  <si>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</si>
  <si>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</si>
  <si>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</si>
  <si>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</si>
  <si>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</si>
  <si>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</si>
  <si>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</si>
  <si>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</si>
  <si>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</si>
  <si>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</si>
  <si>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</si>
  <si>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</si>
  <si>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</si>
  <si>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</si>
  <si>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</si>
  <si>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</si>
  <si>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</si>
  <si>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</si>
  <si>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</si>
  <si>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</si>
  <si>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</si>
  <si>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</si>
  <si>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</si>
  <si>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</si>
  <si>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</si>
  <si>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</si>
  <si>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</si>
  <si>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</si>
  <si>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</si>
  <si>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</si>
  <si>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</si>
  <si>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</si>
  <si>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</si>
  <si>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</si>
  <si>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</si>
  <si>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</si>
  <si>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</si>
  <si>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</si>
  <si>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</si>
  <si>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</si>
  <si>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</si>
  <si>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</si>
  <si>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</si>
  <si>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</si>
  <si>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</si>
  <si>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</si>
  <si>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</si>
  <si>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</si>
  <si>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</si>
  <si>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</si>
  <si>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</si>
  <si>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</si>
  <si>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</si>
  <si>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</si>
  <si>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</si>
  <si>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</si>
  <si>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</si>
  <si>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</si>
  <si>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</si>
  <si>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</si>
  <si>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</si>
  <si>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</si>
  <si>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</si>
  <si>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</si>
  <si>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</si>
  <si>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</si>
  <si>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</si>
  <si>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</si>
  <si>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</si>
  <si>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</si>
  <si>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</si>
  <si>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</si>
  <si>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</si>
  <si>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</si>
  <si>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</si>
  <si>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</si>
  <si>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</si>
  <si>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</si>
  <si>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</si>
  <si>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</si>
  <si>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</si>
  <si>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</si>
  <si>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</si>
  <si>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</si>
  <si>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</si>
  <si>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</si>
  <si>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</si>
  <si>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</si>
  <si>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</si>
  <si>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</si>
  <si>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</si>
  <si>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</si>
  <si>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</si>
  <si>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</si>
  <si>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</si>
  <si>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</si>
  <si>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</si>
  <si>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</si>
  <si>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</si>
  <si>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</si>
  <si>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</si>
  <si>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</si>
  <si>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</si>
  <si>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</si>
  <si>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</si>
  <si>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</si>
  <si>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</si>
  <si>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</si>
  <si>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</si>
  <si>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</si>
  <si>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</si>
  <si>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</si>
  <si>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</si>
  <si>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</si>
  <si>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</si>
  <si>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</si>
  <si>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</si>
  <si>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</si>
  <si>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</si>
  <si>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</si>
  <si>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</si>
  <si>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</si>
  <si>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</si>
  <si>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</si>
  <si>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</si>
  <si>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</si>
  <si>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</si>
  <si>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</si>
  <si>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</si>
  <si>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</si>
  <si>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</si>
  <si>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</si>
  <si>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</si>
  <si>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</si>
  <si>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</si>
  <si>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</si>
  <si>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</si>
  <si>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</si>
  <si>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</si>
  <si>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</si>
  <si>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</si>
  <si>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</si>
  <si>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</si>
  <si>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</si>
  <si>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</si>
  <si>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</si>
  <si>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</si>
  <si>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</si>
  <si>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</si>
  <si>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</si>
  <si>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</si>
  <si>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</si>
  <si>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</si>
  <si>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</si>
  <si>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</si>
  <si>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</si>
  <si>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</si>
  <si>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</si>
  <si>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</si>
  <si>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</si>
  <si>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</si>
  <si>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</si>
  <si>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</si>
  <si>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</si>
  <si>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</si>
  <si>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</si>
  <si>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</si>
  <si>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</si>
  <si>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</si>
  <si>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</si>
  <si>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</si>
  <si>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</si>
  <si>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</si>
  <si>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</si>
  <si>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</si>
  <si>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</si>
  <si>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</si>
  <si>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</si>
  <si>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</si>
  <si>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</si>
  <si>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</si>
  <si>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</si>
  <si>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</si>
  <si>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</si>
  <si>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</si>
  <si>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</si>
  <si>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</si>
  <si>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</si>
  <si>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</si>
  <si>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</si>
  <si>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</si>
  <si>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</si>
  <si>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</si>
  <si>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</si>
  <si>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</si>
  <si>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</si>
  <si>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</si>
  <si>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</si>
  <si>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</si>
  <si>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</si>
  <si>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</si>
  <si>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</si>
  <si>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</si>
  <si>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</si>
  <si>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</si>
  <si>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</si>
  <si>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</si>
  <si>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</si>
  <si>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</si>
  <si>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</si>
  <si>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</si>
  <si>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</si>
  <si>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</si>
  <si>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</si>
  <si>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</si>
  <si>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</si>
  <si>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</si>
  <si>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</si>
  <si>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</si>
  <si>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</si>
  <si>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</si>
  <si>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</si>
  <si>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</si>
  <si>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</si>
  <si>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</si>
  <si>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</si>
  <si>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</si>
  <si>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</si>
  <si>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</si>
  <si>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</si>
  <si>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</si>
  <si>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</si>
  <si>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</si>
  <si>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</si>
  <si>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</si>
  <si>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</si>
  <si>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</si>
  <si>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</si>
  <si>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</si>
  <si>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</si>
  <si>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</si>
  <si>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</si>
  <si>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</si>
  <si>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</si>
  <si>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</si>
  <si>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</si>
  <si>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</si>
  <si>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</si>
  <si>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</si>
  <si>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</si>
  <si>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</si>
  <si>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</si>
  <si>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</si>
  <si>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</si>
  <si>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</si>
  <si>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</si>
  <si>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</si>
  <si>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</si>
  <si>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</si>
  <si>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</si>
  <si>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</si>
  <si>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</si>
  <si>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</si>
  <si>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</si>
  <si>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</si>
  <si>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</si>
  <si>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</si>
  <si>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</si>
  <si>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</si>
  <si>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</si>
  <si>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</si>
  <si>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</si>
  <si>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</si>
  <si>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</si>
  <si>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</si>
  <si>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</si>
  <si>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</si>
  <si>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</si>
  <si>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</si>
  <si>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</si>
  <si>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</si>
  <si>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</si>
  <si>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</si>
  <si>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</si>
  <si>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</si>
  <si>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</si>
  <si>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</si>
  <si>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</si>
  <si>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</si>
  <si>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</si>
  <si>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</si>
  <si>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</si>
  <si>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</si>
  <si>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</si>
  <si>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</si>
  <si>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</si>
  <si>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</si>
  <si>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</si>
  <si>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</si>
  <si>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</si>
  <si>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</si>
  <si>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</si>
  <si>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</si>
  <si>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</si>
  <si>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</si>
  <si>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</si>
  <si>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</si>
  <si>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</si>
  <si>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</si>
  <si>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</si>
  <si>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</si>
  <si>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</si>
  <si>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</si>
  <si>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</si>
  <si>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</si>
  <si>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</si>
  <si>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</si>
  <si>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</si>
  <si>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</si>
  <si>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</si>
  <si>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</si>
  <si>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</si>
  <si>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</si>
  <si>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</si>
  <si>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</si>
  <si>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</si>
  <si>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</si>
  <si>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</si>
  <si>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</si>
  <si>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</si>
  <si>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</si>
  <si>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</si>
  <si>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</si>
  <si>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</si>
  <si>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</si>
  <si>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</si>
  <si>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</si>
  <si>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</si>
  <si>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</si>
  <si>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</si>
  <si>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</si>
  <si>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</si>
  <si>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</si>
  <si>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</si>
  <si>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</si>
  <si>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</si>
  <si>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</si>
  <si>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</si>
  <si>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</si>
  <si>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</si>
  <si>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</si>
  <si>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</si>
  <si>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</si>
  <si>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</si>
  <si>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</si>
  <si>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</si>
  <si>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</si>
  <si>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</si>
  <si>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</si>
  <si>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</si>
  <si>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</si>
  <si>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</si>
  <si>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</si>
  <si>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</si>
  <si>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</si>
  <si>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</si>
  <si>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</si>
  <si>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</si>
  <si>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</si>
  <si>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</si>
  <si>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</si>
  <si>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</si>
  <si>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</si>
  <si>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</si>
  <si>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</si>
  <si>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</si>
  <si>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</si>
  <si>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</si>
  <si>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</si>
  <si>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</si>
  <si>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</si>
  <si>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</si>
  <si>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</si>
  <si>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</si>
  <si>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</si>
  <si>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</si>
  <si>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</si>
  <si>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</si>
  <si>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</si>
  <si>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</si>
  <si>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</si>
  <si>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</si>
  <si>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</si>
  <si>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</si>
  <si>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</si>
  <si>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</si>
  <si>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</si>
  <si>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</si>
  <si>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</si>
  <si>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</si>
  <si>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</si>
  <si>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</si>
  <si>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</si>
  <si>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</si>
  <si>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</si>
  <si>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</si>
  <si>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</si>
  <si>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</si>
  <si>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</si>
  <si>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</si>
  <si>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</si>
  <si>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</si>
  <si>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</si>
  <si>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</si>
  <si>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</si>
  <si>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</si>
  <si>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</si>
  <si>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</si>
  <si>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</si>
  <si>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</si>
  <si>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</si>
  <si>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</si>
  <si>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</si>
  <si>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</si>
  <si>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</si>
  <si>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</si>
  <si>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</si>
  <si>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</si>
  <si>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</si>
  <si>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</si>
  <si>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</si>
  <si>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</si>
  <si>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</si>
  <si>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</si>
  <si>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</si>
  <si>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</si>
  <si>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</si>
  <si>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</si>
  <si>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</si>
  <si>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</si>
  <si>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</si>
  <si>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</si>
  <si>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</si>
  <si>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</si>
  <si>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</si>
  <si>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</si>
  <si>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</si>
  <si>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</si>
  <si>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</si>
  <si>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</si>
  <si>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</si>
  <si>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</si>
  <si>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</si>
  <si>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</si>
  <si>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</si>
  <si>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</si>
  <si>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</si>
  <si>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</si>
  <si>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</si>
  <si>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</si>
  <si>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</si>
  <si>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</si>
  <si>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</si>
  <si>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</si>
  <si>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</si>
  <si>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</si>
  <si>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</si>
  <si>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</si>
  <si>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</si>
  <si>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</si>
  <si>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</si>
  <si>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</si>
  <si>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</si>
  <si>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</si>
  <si>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</si>
  <si>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</si>
  <si>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</si>
  <si>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</si>
  <si>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</si>
  <si>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</si>
  <si>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</si>
  <si>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</si>
  <si>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</si>
  <si>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</si>
  <si>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</si>
  <si>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</si>
  <si>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</si>
  <si>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</si>
  <si>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</si>
  <si>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</si>
  <si>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</si>
  <si>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</si>
  <si>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</si>
  <si>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</si>
  <si>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</si>
  <si>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</si>
  <si>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</si>
  <si>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</si>
  <si>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</si>
  <si>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</si>
  <si>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</si>
  <si>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</si>
  <si>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</si>
  <si>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</si>
  <si>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</si>
  <si>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</si>
  <si>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</si>
  <si>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</si>
  <si>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</si>
  <si>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</si>
  <si>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</si>
  <si>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</si>
  <si>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</si>
  <si>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</si>
  <si>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</si>
  <si>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</si>
  <si>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</si>
  <si>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</si>
  <si>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</si>
  <si>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</si>
  <si>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</si>
  <si>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</si>
  <si>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</si>
  <si>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</si>
  <si>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</si>
  <si>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</si>
  <si>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</si>
  <si>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</si>
  <si>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</si>
  <si>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</si>
  <si>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</si>
  <si>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</si>
  <si>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</si>
  <si>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</si>
  <si>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</si>
  <si>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</si>
  <si>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</si>
  <si>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</si>
  <si>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</si>
  <si>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</si>
  <si>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</si>
  <si>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</si>
  <si>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</si>
  <si>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</si>
  <si>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</si>
  <si>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</si>
  <si>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</si>
  <si>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</si>
  <si>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</si>
  <si>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</si>
  <si>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</si>
  <si>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</si>
  <si>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</si>
  <si>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</si>
  <si>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</si>
  <si>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</si>
  <si>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</si>
  <si>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</si>
  <si>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</si>
  <si>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</si>
  <si>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</si>
  <si>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</si>
  <si>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</si>
  <si>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</si>
  <si>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</si>
  <si>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</si>
  <si>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</si>
  <si>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</si>
  <si>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</si>
  <si>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</si>
  <si>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</si>
  <si>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</si>
  <si>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</si>
  <si>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</si>
  <si>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</si>
  <si>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</si>
  <si>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</si>
  <si>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</si>
  <si>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</si>
  <si>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</si>
  <si>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</si>
  <si>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</si>
  <si>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</si>
  <si>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</si>
  <si>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</si>
  <si>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</si>
  <si>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</si>
  <si>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</si>
  <si>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</si>
  <si>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</si>
  <si>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</si>
  <si>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</si>
  <si>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</si>
  <si>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</si>
  <si>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</si>
  <si>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</si>
  <si>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</si>
  <si>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</si>
  <si>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</si>
  <si>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</si>
  <si>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</si>
  <si>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</si>
  <si>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</si>
  <si>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</si>
  <si>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</si>
  <si>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</si>
  <si>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</si>
  <si>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</si>
  <si>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</si>
  <si>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</si>
  <si>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</si>
  <si>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</si>
  <si>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</si>
  <si>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</si>
  <si>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</si>
  <si>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</si>
  <si>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</si>
  <si>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</si>
  <si>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</si>
  <si>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</si>
  <si>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</si>
  <si>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</si>
  <si>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</si>
  <si>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</si>
  <si>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</si>
  <si>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</si>
  <si>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</si>
  <si>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</si>
  <si>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</si>
  <si>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</si>
  <si>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</si>
  <si>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</si>
  <si>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</si>
  <si>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</si>
  <si>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</si>
  <si>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</si>
  <si>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</si>
  <si>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</si>
  <si>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</si>
  <si>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</si>
  <si>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</si>
  <si>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</si>
  <si>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</si>
  <si>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</si>
  <si>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</si>
  <si>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</si>
  <si>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</si>
  <si>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</si>
  <si>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</si>
  <si>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</si>
  <si>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</si>
  <si>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</si>
  <si>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</si>
  <si>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</si>
  <si>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</si>
  <si>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</si>
  <si>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</si>
  <si>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</si>
  <si>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</si>
  <si>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</si>
  <si>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</si>
  <si>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</si>
  <si>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</si>
  <si>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</si>
  <si>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</si>
  <si>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</si>
  <si>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</si>
  <si>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</si>
  <si>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</si>
  <si>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</si>
  <si>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</si>
  <si>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</si>
  <si>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</si>
  <si>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</si>
  <si>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</si>
  <si>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</si>
  <si>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</si>
  <si>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</si>
  <si>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</si>
  <si>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</si>
  <si>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</si>
  <si>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</si>
  <si>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</si>
  <si>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</si>
  <si>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</si>
  <si>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</si>
  <si>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</si>
  <si>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</si>
  <si>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</si>
  <si>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</si>
  <si>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</si>
  <si>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</si>
  <si>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</si>
  <si>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</si>
  <si>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</si>
  <si>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</si>
  <si>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</si>
  <si>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</si>
  <si>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</si>
  <si>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</si>
  <si>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</si>
  <si>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</si>
  <si>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</si>
  <si>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</si>
  <si>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</si>
  <si>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</si>
  <si>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</si>
  <si>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</si>
  <si>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</si>
  <si>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</si>
  <si>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</si>
  <si>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</si>
  <si>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</si>
  <si>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</si>
  <si>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</si>
  <si>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</si>
  <si>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</si>
  <si>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</si>
  <si>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</si>
  <si>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</si>
  <si>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</si>
  <si>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</si>
  <si>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</si>
  <si>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</si>
  <si>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</si>
  <si>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</si>
  <si>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</si>
  <si>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</si>
  <si>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</si>
  <si>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</si>
  <si>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</si>
  <si>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</si>
  <si>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</si>
  <si>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</si>
  <si>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</si>
  <si>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</si>
  <si>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</si>
  <si>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</si>
  <si>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</si>
  <si>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</si>
  <si>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</si>
  <si>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</si>
  <si>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</si>
  <si>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</si>
  <si>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</si>
  <si>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</si>
  <si>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</si>
  <si>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</si>
  <si>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</si>
  <si>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</si>
  <si>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</si>
  <si>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</si>
  <si>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</si>
  <si>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</si>
  <si>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</si>
  <si>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</si>
  <si>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</si>
  <si>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</si>
  <si>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</si>
  <si>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</si>
  <si>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</si>
  <si>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</si>
  <si>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</si>
  <si>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</si>
  <si>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</si>
  <si>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</si>
  <si>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</si>
  <si>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</si>
  <si>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</si>
  <si>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</si>
  <si>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</si>
  <si>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</si>
  <si>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</si>
  <si>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</si>
  <si>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</si>
  <si>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</si>
  <si>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</si>
  <si>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</si>
  <si>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</si>
  <si>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</si>
  <si>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</si>
  <si>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</si>
  <si>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</si>
  <si>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</si>
  <si>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</si>
  <si>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</si>
  <si>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</si>
  <si>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</si>
  <si>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</si>
  <si>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</si>
  <si>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</si>
  <si>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</si>
  <si>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</si>
  <si>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</si>
  <si>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</si>
  <si>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</si>
  <si>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</si>
  <si>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</si>
  <si>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</si>
  <si>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</si>
  <si>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</si>
  <si>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</si>
  <si>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</si>
  <si>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</si>
  <si>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</si>
  <si>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</si>
  <si>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</si>
  <si>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</si>
  <si>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</si>
  <si>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</si>
  <si>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</si>
  <si>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</si>
  <si>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</si>
  <si>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</si>
  <si>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</si>
  <si>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</si>
  <si>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</si>
  <si>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</si>
  <si>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</si>
  <si>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</si>
  <si>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</si>
  <si>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</si>
  <si>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</si>
  <si>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</si>
  <si>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</si>
  <si>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</si>
  <si>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</si>
  <si>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</si>
  <si>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</si>
  <si>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</si>
  <si>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</si>
  <si>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</si>
  <si>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</si>
  <si>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</si>
  <si>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</si>
  <si>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</si>
  <si>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</si>
  <si>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</si>
  <si>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</si>
  <si>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</si>
  <si>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</si>
  <si>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</si>
  <si>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</si>
  <si>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</si>
  <si>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</si>
  <si>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</si>
  <si>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</si>
  <si>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</si>
  <si>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</si>
  <si>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</si>
  <si>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</si>
  <si>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</si>
  <si>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</si>
  <si>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</si>
  <si>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</si>
  <si>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</si>
  <si>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</si>
  <si>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</si>
  <si>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</si>
  <si>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</si>
  <si>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</si>
  <si>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</si>
  <si>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</si>
  <si>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</si>
  <si>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</si>
  <si>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</si>
  <si>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</si>
  <si>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</si>
  <si>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</si>
  <si>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</si>
  <si>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</si>
  <si>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</si>
  <si>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</si>
  <si>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</si>
  <si>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</si>
  <si>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</si>
  <si>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</si>
  <si>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</si>
  <si>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</si>
  <si>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</si>
  <si>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</si>
  <si>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</si>
  <si>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</si>
  <si>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</si>
  <si>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</si>
  <si>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</si>
  <si>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</si>
  <si>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</si>
  <si>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</si>
  <si>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</si>
  <si>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</si>
  <si>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</si>
  <si>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</si>
  <si>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</si>
  <si>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</si>
  <si>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</si>
  <si>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</si>
  <si>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</si>
  <si>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</si>
  <si>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</si>
  <si>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</si>
  <si>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</si>
  <si>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</si>
  <si>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</si>
  <si>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</si>
  <si>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</si>
  <si>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</si>
  <si>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</si>
  <si>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</si>
  <si>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</si>
  <si>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</si>
  <si>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</si>
  <si>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</si>
  <si>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</si>
  <si>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</si>
  <si>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</si>
  <si>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</si>
  <si>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</si>
  <si>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</si>
  <si>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</si>
  <si>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</si>
  <si>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</si>
  <si>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</si>
  <si>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</si>
  <si>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</si>
  <si>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</si>
  <si>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</si>
  <si>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</si>
  <si>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</si>
  <si>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</si>
  <si>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</si>
  <si>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</si>
  <si>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</si>
  <si>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</si>
  <si>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</si>
  <si>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</si>
  <si>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</si>
  <si>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</si>
  <si>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</si>
  <si>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</si>
  <si>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</si>
  <si>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</si>
  <si>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</si>
  <si>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</si>
  <si>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</si>
  <si>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</si>
  <si>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</si>
  <si>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</si>
  <si>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</si>
  <si>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</si>
  <si>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</si>
  <si>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</si>
  <si>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</si>
  <si>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</si>
  <si>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</si>
  <si>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</si>
  <si>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</si>
  <si>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</si>
  <si>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</si>
  <si>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</si>
  <si>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</si>
  <si>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</si>
  <si>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</si>
  <si>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</si>
  <si>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</si>
  <si>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</si>
  <si>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</si>
  <si>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</si>
  <si>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</si>
  <si>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</si>
  <si>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</si>
  <si>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</si>
  <si>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</si>
  <si>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</si>
  <si>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</si>
  <si>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</si>
  <si>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</si>
  <si>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</si>
  <si>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</si>
  <si>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</si>
  <si>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</si>
  <si>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</si>
  <si>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</si>
  <si>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</si>
  <si>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</si>
  <si>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</si>
  <si>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</si>
  <si>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</si>
  <si>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</si>
  <si>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</si>
  <si>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</si>
  <si>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</si>
  <si>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</si>
  <si>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</si>
  <si>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</si>
  <si>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</si>
  <si>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</si>
  <si>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</si>
  <si>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</si>
  <si>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</si>
  <si>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</si>
  <si>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</si>
  <si>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</si>
  <si>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</si>
  <si>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</si>
  <si>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</si>
  <si>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</si>
  <si>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</si>
  <si>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</si>
  <si>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</si>
  <si>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</si>
  <si>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</si>
  <si>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</si>
  <si>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</si>
  <si>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</si>
  <si>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</si>
  <si>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</si>
  <si>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</si>
  <si>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</si>
  <si>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</si>
  <si>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</si>
  <si>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</si>
  <si>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</si>
  <si>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</si>
  <si>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</si>
  <si>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</si>
  <si>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</si>
  <si>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</si>
  <si>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</si>
  <si>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</si>
  <si>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</si>
  <si>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</si>
  <si>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</si>
  <si>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</si>
  <si>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</si>
  <si>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</si>
  <si>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</si>
  <si>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</si>
  <si>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</si>
  <si>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</si>
  <si>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</si>
  <si>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</si>
  <si>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</si>
  <si>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</si>
  <si>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</si>
  <si>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</si>
  <si>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</si>
  <si>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</si>
  <si>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</si>
  <si>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</si>
  <si>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</si>
  <si>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</si>
  <si>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</si>
  <si>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</si>
  <si>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</si>
  <si>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</si>
  <si>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</si>
  <si>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</si>
  <si>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</si>
  <si>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</si>
  <si>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</si>
  <si>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</si>
  <si>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</si>
  <si>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</si>
  <si>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</si>
  <si>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</si>
  <si>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</si>
  <si>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</si>
  <si>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</si>
  <si>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</si>
  <si>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</si>
  <si>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</si>
  <si>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</si>
  <si>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</si>
  <si>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</si>
  <si>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</si>
  <si>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</si>
  <si>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</si>
  <si>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</si>
  <si>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</si>
  <si>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</si>
  <si>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</si>
  <si>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</si>
  <si>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</si>
  <si>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</si>
  <si>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</si>
  <si>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</si>
  <si>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</si>
  <si>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</si>
  <si>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</si>
  <si>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</si>
  <si>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</si>
  <si>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</si>
  <si>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</si>
  <si>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</si>
  <si>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</si>
  <si>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</si>
  <si>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</si>
  <si>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</si>
  <si>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</si>
  <si>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</si>
  <si>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</si>
  <si>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</si>
  <si>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</si>
  <si>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</si>
  <si>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</si>
  <si>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</si>
  <si>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</si>
  <si>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</si>
  <si>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</si>
  <si>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</si>
  <si>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</si>
  <si>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</si>
  <si>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</si>
  <si>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</si>
  <si>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</si>
  <si>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</si>
  <si>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</si>
  <si>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</si>
  <si>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</si>
  <si>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</si>
  <si>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</si>
  <si>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</si>
  <si>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</si>
  <si>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</si>
  <si>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</si>
  <si>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</si>
  <si>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</si>
  <si>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</si>
  <si>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</si>
  <si>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</si>
  <si>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</si>
  <si>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</si>
  <si>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</si>
  <si>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</si>
  <si>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</si>
  <si>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</si>
  <si>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</si>
  <si>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</si>
  <si>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</si>
  <si>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</si>
  <si>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</si>
  <si>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</si>
  <si>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</si>
  <si>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</si>
  <si>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</si>
  <si>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</si>
  <si>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</si>
  <si>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</si>
  <si>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</si>
  <si>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</si>
  <si>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</si>
  <si>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</si>
  <si>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</si>
  <si>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</si>
  <si>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</si>
  <si>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</si>
  <si>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</si>
  <si>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</si>
  <si>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</si>
  <si>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</si>
  <si>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</si>
  <si>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</si>
  <si>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</si>
  <si>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</si>
  <si>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</si>
  <si>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</si>
  <si>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</si>
  <si>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</si>
  <si>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</si>
  <si>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</si>
  <si>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</si>
  <si>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</si>
  <si>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</si>
  <si>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</si>
  <si>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</si>
  <si>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</si>
  <si>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</si>
  <si>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</si>
  <si>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</si>
  <si>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</si>
  <si>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</si>
  <si>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</si>
  <si>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</si>
  <si>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</si>
  <si>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</si>
  <si>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</si>
  <si>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</si>
  <si>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</si>
  <si>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</si>
  <si>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</si>
  <si>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</si>
  <si>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</si>
  <si>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</si>
  <si>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</si>
  <si>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</si>
  <si>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</si>
  <si>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</si>
  <si>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</si>
  <si>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</si>
  <si>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</si>
  <si>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</si>
  <si>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</si>
  <si>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</si>
  <si>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</si>
  <si>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</si>
  <si>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</si>
  <si>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</si>
  <si>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</si>
  <si>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</si>
  <si>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</si>
  <si>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</si>
  <si>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</si>
  <si>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</si>
  <si>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</si>
  <si>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</si>
  <si>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</si>
  <si>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</si>
  <si>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</si>
  <si>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</si>
  <si>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</si>
  <si>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</si>
  <si>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</si>
  <si>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</si>
  <si>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</si>
  <si>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</si>
  <si>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</si>
  <si>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</si>
  <si>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</si>
  <si>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</si>
  <si>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</si>
  <si>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</si>
  <si>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</si>
  <si>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</si>
  <si>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</si>
  <si>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</si>
  <si>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</si>
  <si>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</si>
  <si>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</si>
  <si>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</si>
  <si>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</si>
  <si>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</si>
  <si>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</si>
  <si>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</si>
  <si>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</si>
  <si>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</si>
  <si>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</si>
  <si>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</si>
  <si>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</si>
  <si>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</si>
  <si>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</si>
  <si>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</si>
  <si>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</si>
  <si>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</si>
  <si>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</si>
  <si>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</si>
  <si>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</si>
  <si>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</si>
  <si>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</si>
  <si>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</si>
  <si>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</si>
  <si>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</si>
  <si>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</si>
  <si>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</si>
  <si>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</si>
  <si>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</si>
  <si>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</si>
  <si>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</si>
  <si>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</si>
  <si>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</si>
  <si>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</si>
  <si>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</si>
  <si>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</si>
  <si>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</si>
  <si>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</si>
  <si>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</si>
  <si>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</si>
  <si>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</si>
  <si>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</si>
  <si>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</si>
  <si>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</si>
  <si>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</si>
  <si>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</si>
  <si>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</si>
  <si>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</si>
  <si>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</si>
  <si>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</si>
  <si>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</si>
  <si>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</si>
  <si>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</si>
  <si>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</si>
  <si>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</si>
  <si>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</si>
  <si>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</si>
  <si>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</si>
  <si>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</si>
  <si>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</si>
  <si>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</si>
  <si>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</si>
  <si>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</si>
  <si>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</si>
  <si>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</si>
  <si>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</si>
  <si>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</si>
  <si>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</si>
  <si>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</si>
  <si>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</si>
  <si>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</si>
  <si>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</si>
  <si>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</si>
  <si>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</si>
  <si>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</si>
  <si>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</si>
  <si>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</si>
  <si>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</si>
  <si>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</si>
  <si>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</si>
  <si>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</si>
  <si>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</si>
  <si>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</si>
  <si>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</si>
  <si>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</si>
  <si>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</si>
  <si>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</si>
  <si>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</si>
  <si>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</si>
  <si>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</si>
  <si>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</si>
  <si>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</si>
  <si>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</si>
  <si>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</si>
  <si>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</si>
  <si>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</si>
  <si>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</si>
  <si>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</si>
  <si>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</si>
  <si>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</si>
  <si>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</si>
  <si>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</si>
  <si>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</si>
  <si>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</si>
  <si>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</si>
  <si>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</si>
  <si>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</si>
  <si>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</si>
  <si>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</si>
  <si>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</si>
  <si>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</si>
  <si>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</si>
  <si>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</si>
  <si>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</si>
  <si>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</si>
  <si>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</si>
  <si>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</si>
  <si>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</si>
  <si>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</si>
  <si>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</si>
  <si>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</si>
  <si>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</si>
  <si>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</si>
  <si>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</si>
  <si>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</si>
  <si>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</si>
  <si>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</si>
  <si>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</si>
  <si>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</si>
  <si>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</si>
  <si>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</si>
  <si>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</si>
  <si>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</si>
  <si>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</si>
  <si>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</si>
  <si>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</si>
  <si>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</si>
  <si>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</si>
  <si>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</si>
  <si>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</si>
  <si>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</si>
  <si>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</si>
  <si>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</si>
  <si>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</si>
  <si>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</si>
  <si>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</si>
  <si>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</si>
  <si>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</si>
  <si>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</si>
  <si>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</si>
  <si>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</si>
  <si>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</si>
  <si>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</si>
  <si>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</si>
  <si>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</si>
  <si>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</si>
  <si>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</si>
  <si>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</si>
  <si>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</si>
  <si>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</si>
  <si>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</si>
  <si>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</si>
  <si>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</si>
  <si>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</si>
  <si>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</si>
  <si>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</si>
  <si>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</si>
  <si>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</si>
  <si>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</si>
  <si>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</si>
  <si>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</si>
  <si>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</si>
  <si>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</si>
  <si>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</si>
  <si>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</si>
  <si>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</si>
  <si>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</si>
  <si>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</si>
  <si>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</si>
  <si>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</si>
  <si>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</si>
  <si>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</si>
  <si>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</si>
  <si>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</si>
  <si>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</si>
  <si>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</si>
  <si>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</si>
  <si>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</si>
  <si>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</si>
  <si>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</si>
  <si>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</si>
  <si>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</si>
  <si>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</si>
  <si>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</si>
  <si>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</si>
  <si>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</si>
  <si>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</si>
  <si>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</si>
  <si>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</si>
  <si>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</si>
  <si>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</si>
  <si>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</si>
  <si>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</si>
  <si>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</si>
  <si>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</si>
  <si>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</si>
  <si>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</si>
  <si>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</si>
  <si>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</si>
  <si>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</si>
  <si>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</si>
  <si>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</si>
  <si>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</si>
  <si>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</si>
  <si>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</si>
  <si>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</si>
  <si>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</si>
  <si>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</si>
  <si>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</si>
  <si>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</si>
  <si>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</si>
  <si>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</si>
  <si>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</si>
  <si>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</si>
  <si>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</si>
  <si>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</si>
  <si>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</si>
  <si>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</si>
  <si>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</si>
  <si>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</si>
  <si>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</si>
  <si>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</si>
  <si>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</si>
  <si>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</si>
  <si>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</si>
  <si>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</si>
  <si>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</si>
  <si>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</si>
  <si>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</si>
  <si>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</si>
  <si>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</si>
  <si>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</si>
  <si>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</si>
  <si>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</si>
  <si>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</si>
  <si>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</si>
  <si>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</si>
  <si>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</si>
  <si>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</si>
  <si>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</si>
  <si>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</si>
  <si>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</si>
  <si>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</si>
  <si>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</si>
  <si>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</si>
  <si>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</si>
  <si>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</si>
  <si>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</si>
  <si>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</si>
  <si>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</si>
  <si>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</si>
  <si>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</si>
  <si>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</si>
  <si>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</si>
  <si>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</si>
  <si>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</si>
  <si>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</si>
  <si>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</si>
  <si>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</si>
  <si>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</si>
  <si>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</si>
  <si>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</si>
  <si>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</si>
  <si>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</si>
  <si>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</si>
  <si>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</si>
  <si>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</si>
  <si>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</si>
  <si>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</si>
  <si>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</si>
  <si>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</si>
  <si>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</si>
  <si>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</si>
  <si>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</si>
  <si>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</si>
  <si>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</si>
  <si>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</si>
  <si>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</si>
  <si>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</si>
  <si>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</si>
  <si>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</si>
  <si>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</si>
  <si>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</si>
  <si>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</si>
  <si>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</si>
  <si>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</si>
  <si>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</si>
  <si>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</si>
  <si>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</si>
  <si>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</si>
  <si>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</si>
  <si>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</si>
  <si>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</si>
  <si>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</si>
  <si>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</si>
  <si>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</si>
  <si>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</si>
  <si>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</si>
  <si>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</si>
  <si>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</si>
  <si>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</si>
  <si>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</si>
  <si>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</si>
  <si>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</si>
  <si>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</si>
  <si>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</si>
  <si>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</si>
  <si>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</si>
  <si>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</si>
  <si>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</si>
  <si>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</si>
  <si>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</si>
  <si>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</si>
  <si>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</si>
  <si>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</si>
  <si>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</si>
  <si>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</si>
  <si>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</si>
  <si>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</si>
  <si>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</si>
  <si>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</si>
  <si>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</si>
  <si>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</si>
  <si>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</si>
  <si>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</si>
  <si>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</si>
  <si>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</si>
  <si>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</si>
  <si>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</si>
  <si>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</si>
  <si>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</si>
  <si>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</si>
  <si>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</si>
  <si>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</si>
  <si>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</si>
  <si>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</si>
  <si>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</si>
  <si>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</si>
  <si>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</si>
  <si>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</si>
  <si>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</si>
  <si>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</si>
  <si>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</si>
  <si>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</si>
  <si>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</si>
  <si>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</si>
  <si>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</si>
  <si>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</si>
  <si>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</si>
  <si>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</si>
  <si>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</si>
  <si>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</si>
  <si>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</si>
  <si>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</si>
  <si>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</si>
  <si>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</si>
  <si>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</si>
  <si>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</si>
  <si>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</si>
  <si>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</si>
  <si>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</si>
  <si>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</si>
  <si>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</si>
  <si>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</si>
  <si>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</si>
  <si>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</si>
  <si>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</si>
  <si>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</si>
  <si>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</si>
  <si>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</si>
  <si>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</si>
  <si>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</si>
  <si>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</si>
  <si>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</si>
  <si>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</si>
  <si>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</si>
  <si>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</si>
  <si>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</si>
  <si>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</si>
  <si>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</si>
  <si>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</si>
  <si>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</si>
  <si>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</si>
  <si>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</si>
  <si>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</si>
  <si>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</si>
  <si>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</si>
  <si>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</si>
  <si>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</si>
  <si>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</si>
  <si>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</si>
  <si>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</si>
  <si>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</si>
  <si>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</si>
  <si>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</si>
  <si>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</si>
  <si>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</si>
  <si>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</si>
  <si>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</si>
  <si>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</si>
  <si>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</si>
  <si>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</si>
  <si>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</si>
  <si>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</si>
  <si>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</si>
  <si>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</si>
  <si>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</si>
  <si>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</si>
  <si>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</si>
  <si>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</si>
  <si>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</si>
  <si>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</si>
  <si>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</si>
  <si>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</si>
  <si>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</si>
  <si>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</si>
  <si>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</si>
  <si>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</si>
  <si>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</si>
  <si>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</si>
  <si>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</si>
  <si>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</si>
  <si>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</si>
  <si>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</si>
  <si>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</si>
  <si>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</si>
  <si>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</si>
  <si>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</si>
  <si>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</si>
  <si>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</si>
  <si>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</si>
  <si>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</si>
  <si>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</si>
  <si>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</si>
  <si>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</si>
  <si>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</si>
  <si>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</si>
  <si>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</si>
  <si>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</si>
  <si>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</si>
  <si>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</si>
  <si>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</si>
  <si>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</si>
  <si>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</si>
  <si>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</si>
  <si>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</si>
  <si>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</si>
  <si>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</si>
  <si>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</si>
  <si>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</si>
  <si>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</si>
  <si>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</si>
  <si>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</si>
  <si>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</si>
  <si>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</si>
  <si>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</si>
  <si>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</si>
  <si>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</si>
  <si>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</si>
  <si>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</si>
  <si>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</si>
  <si>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</si>
  <si>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</si>
  <si>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</si>
  <si>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</si>
  <si>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</si>
  <si>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</si>
  <si>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</si>
  <si>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</si>
  <si>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</si>
  <si>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</si>
  <si>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</si>
  <si>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</si>
  <si>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</si>
  <si>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</si>
  <si>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</si>
  <si>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</si>
  <si>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</si>
  <si>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</si>
  <si>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</si>
  <si>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</si>
  <si>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</si>
  <si>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</si>
  <si>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</si>
  <si>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</si>
  <si>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</si>
  <si>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</si>
  <si>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</si>
  <si>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</si>
  <si>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</si>
  <si>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</si>
  <si>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</si>
  <si>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</si>
  <si>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</si>
  <si>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</si>
  <si>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</si>
  <si>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</si>
  <si>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</si>
  <si>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</si>
  <si>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</si>
  <si>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</si>
  <si>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</si>
  <si>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</si>
  <si>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</si>
  <si>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</si>
  <si>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</si>
  <si>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</si>
  <si>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</si>
  <si>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</si>
  <si>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</si>
  <si>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</si>
  <si>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</si>
  <si>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</si>
  <si>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</si>
  <si>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</si>
  <si>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</si>
  <si>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</si>
  <si>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</si>
  <si>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</si>
  <si>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</si>
  <si>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</si>
  <si>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</si>
  <si>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</si>
  <si>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</si>
  <si>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</si>
  <si>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</si>
  <si>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</si>
  <si>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</si>
  <si>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</si>
  <si>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</si>
  <si>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</si>
  <si>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</si>
  <si>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</si>
  <si>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</si>
  <si>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</si>
  <si>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</si>
  <si>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</si>
  <si>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</si>
  <si>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</si>
  <si>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</si>
  <si>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</si>
  <si>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</si>
  <si>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</si>
  <si>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</si>
  <si>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</si>
  <si>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</si>
  <si>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</si>
  <si>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</si>
  <si>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</si>
  <si>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</si>
  <si>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</si>
  <si>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</si>
  <si>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</si>
  <si>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</si>
  <si>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</si>
  <si>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</si>
  <si>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</si>
  <si>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</si>
  <si>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</si>
  <si>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</si>
  <si>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</si>
  <si>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</si>
  <si>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</si>
  <si>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</si>
  <si>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</si>
  <si>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</si>
  <si>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</si>
  <si>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</si>
  <si>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</si>
  <si>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</si>
  <si>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</si>
  <si>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</si>
  <si>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</si>
  <si>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</si>
  <si>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</si>
  <si>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</si>
  <si>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</si>
  <si>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</si>
  <si>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</si>
  <si>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</si>
  <si>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</si>
  <si>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</si>
  <si>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</si>
  <si>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</si>
  <si>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</si>
  <si>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</si>
  <si>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</si>
  <si>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</si>
  <si>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</si>
  <si>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</si>
  <si>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</si>
  <si>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</si>
  <si>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</si>
  <si>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</si>
  <si>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</si>
  <si>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</si>
  <si>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</si>
  <si>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</si>
  <si>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</si>
  <si>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</si>
  <si>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</si>
  <si>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</si>
  <si>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</si>
  <si>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</si>
  <si>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</si>
  <si>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</si>
  <si>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</si>
  <si>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</si>
  <si>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</si>
  <si>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</si>
  <si>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</si>
  <si>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</si>
  <si>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</si>
  <si>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</si>
  <si>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</si>
  <si>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</si>
  <si>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</si>
  <si>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</si>
  <si>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</si>
  <si>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</si>
  <si>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</si>
  <si>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</si>
  <si>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</si>
  <si>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</si>
  <si>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</si>
  <si>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</si>
  <si>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</si>
  <si>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</si>
  <si>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</si>
  <si>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</si>
  <si>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</si>
  <si>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</si>
  <si>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</si>
  <si>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</si>
  <si>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</si>
  <si>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</si>
  <si>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</si>
  <si>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</si>
  <si>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</si>
  <si>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</si>
  <si>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</si>
  <si>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</si>
  <si>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</si>
  <si>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</si>
  <si>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</si>
  <si>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</si>
  <si>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</si>
  <si>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</si>
  <si>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</si>
  <si>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</si>
  <si>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</si>
  <si>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</si>
  <si>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</si>
  <si>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</si>
  <si>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</si>
  <si>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</si>
  <si>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</si>
  <si>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</si>
  <si>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</si>
  <si>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</si>
  <si>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</si>
  <si>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</si>
  <si>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</si>
  <si>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</si>
  <si>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</si>
  <si>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</si>
  <si>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</si>
  <si>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</si>
  <si>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</si>
  <si>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</si>
  <si>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</si>
  <si>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</si>
  <si>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</si>
  <si>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</si>
  <si>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</si>
  <si>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</si>
  <si>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</si>
  <si>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</si>
  <si>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</si>
  <si>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</si>
  <si>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</si>
  <si>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</si>
  <si>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</si>
  <si>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</si>
  <si>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</si>
  <si>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</si>
  <si>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</si>
  <si>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</si>
  <si>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</si>
  <si>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</si>
  <si>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</si>
  <si>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</si>
  <si>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</si>
  <si>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</si>
  <si>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</si>
  <si>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</si>
  <si>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</si>
  <si>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</si>
  <si>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</si>
  <si>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</si>
  <si>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</si>
  <si>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</si>
  <si>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</si>
  <si>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</si>
  <si>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</si>
  <si>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</si>
  <si>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</si>
  <si>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</si>
  <si>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</si>
  <si>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</si>
  <si>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</si>
  <si>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</si>
  <si>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</si>
  <si>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</si>
  <si>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</si>
  <si>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</si>
  <si>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</si>
  <si>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</si>
  <si>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</si>
  <si>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</si>
  <si>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</si>
  <si>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</si>
  <si>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</si>
  <si>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</si>
  <si>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</si>
  <si>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</si>
  <si>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</si>
  <si>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</si>
  <si>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</si>
  <si>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</si>
  <si>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</si>
  <si>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</si>
  <si>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</si>
  <si>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</si>
  <si>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</si>
  <si>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</si>
  <si>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</si>
  <si>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</si>
  <si>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</si>
  <si>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</si>
  <si>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</si>
  <si>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</si>
  <si>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</si>
  <si>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</si>
  <si>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</si>
  <si>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</si>
  <si>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</si>
  <si>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</si>
  <si>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</si>
  <si>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</si>
  <si>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</si>
  <si>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</si>
  <si>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</si>
  <si>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</si>
  <si>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</si>
  <si>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</si>
  <si>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</si>
  <si>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</si>
  <si>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</si>
  <si>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</si>
  <si>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</si>
  <si>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</si>
  <si>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</si>
  <si>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</si>
  <si>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</si>
  <si>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</si>
  <si>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</si>
  <si>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</si>
  <si>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</si>
  <si>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</si>
  <si>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</si>
  <si>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</si>
  <si>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</si>
  <si>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</si>
  <si>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</si>
  <si>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</si>
  <si>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</si>
  <si>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</si>
  <si>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</si>
  <si>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</si>
  <si>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</si>
  <si>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</si>
  <si>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</si>
  <si>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</si>
  <si>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</si>
  <si>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</si>
  <si>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</si>
  <si>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</si>
  <si>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</si>
  <si>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</si>
  <si>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</si>
  <si>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</si>
  <si>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</si>
  <si>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</si>
  <si>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</si>
  <si>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</si>
  <si>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</si>
  <si>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</si>
  <si>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</si>
  <si>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</si>
  <si>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</si>
  <si>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</si>
  <si>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</si>
  <si>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</si>
  <si>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</si>
  <si>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</si>
  <si>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</si>
  <si>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</si>
  <si>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</si>
  <si>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</si>
  <si>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</si>
  <si>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</si>
  <si>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</si>
  <si>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</si>
  <si>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</si>
  <si>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</si>
  <si>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</si>
  <si>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</si>
  <si>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</si>
  <si>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</si>
  <si>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</si>
  <si>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</si>
  <si>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</si>
  <si>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</si>
  <si>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</si>
  <si>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</si>
  <si>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</si>
  <si>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</si>
  <si>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</si>
  <si>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</si>
  <si>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</si>
  <si>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</si>
  <si>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</si>
  <si>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</si>
  <si>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</si>
  <si>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</si>
  <si>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</si>
  <si>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</si>
  <si>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</si>
  <si>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</si>
  <si>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</si>
  <si>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</si>
  <si>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</si>
  <si>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</si>
  <si>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</si>
  <si>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</si>
  <si>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</si>
  <si>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</si>
  <si>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</si>
  <si>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</si>
  <si>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</si>
  <si>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</si>
  <si>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</si>
  <si>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</si>
  <si>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</si>
  <si>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</si>
  <si>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</si>
  <si>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</si>
  <si>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</si>
  <si>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</si>
  <si>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</si>
  <si>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</si>
  <si>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</si>
  <si>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</si>
  <si>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</si>
  <si>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</si>
  <si>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</si>
  <si>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</si>
  <si>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</si>
  <si>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</si>
  <si>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</si>
  <si>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</si>
  <si>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</si>
  <si>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</si>
  <si>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</si>
  <si>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</si>
  <si>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</si>
  <si>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</si>
  <si>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</si>
  <si>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</si>
  <si>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</si>
  <si>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</si>
  <si>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</si>
  <si>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</si>
  <si>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</si>
  <si>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</si>
  <si>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</si>
  <si>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</si>
  <si>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</si>
  <si>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</si>
  <si>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</si>
  <si>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</si>
  <si>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</si>
  <si>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</si>
  <si>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</si>
  <si>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</si>
  <si>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</si>
  <si>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</si>
  <si>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</si>
  <si>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</si>
  <si>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</si>
  <si>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</si>
  <si>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</si>
  <si>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</si>
  <si>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</si>
  <si>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</si>
  <si>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</si>
  <si>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</si>
  <si>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</si>
  <si>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</si>
  <si>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</si>
  <si>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</si>
  <si>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</si>
  <si>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</si>
  <si>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</si>
  <si>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</si>
  <si>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</si>
  <si>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</si>
  <si>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</si>
  <si>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</si>
  <si>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</si>
  <si>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</si>
  <si>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</si>
  <si>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</si>
  <si>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</si>
  <si>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</si>
  <si>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</si>
  <si>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</si>
  <si>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</si>
  <si>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</si>
  <si>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</si>
  <si>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</si>
  <si>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</si>
  <si>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</si>
  <si>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</si>
  <si>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</si>
  <si>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</si>
  <si>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</si>
  <si>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</si>
  <si>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</si>
  <si>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</si>
  <si>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</si>
  <si>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</si>
  <si>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</si>
  <si>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</si>
  <si>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</si>
  <si>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</si>
  <si>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</si>
  <si>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</si>
  <si>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</si>
  <si>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</si>
  <si>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</si>
  <si>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</si>
  <si>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</si>
  <si>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</si>
  <si>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</si>
  <si>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</si>
  <si>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</si>
  <si>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</si>
  <si>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</si>
  <si>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</si>
  <si>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</si>
  <si>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</si>
  <si>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</si>
  <si>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</si>
  <si>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</si>
  <si>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</si>
  <si>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</si>
  <si>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</si>
  <si>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</si>
  <si>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</si>
  <si>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</si>
  <si>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</si>
  <si>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</si>
  <si>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</si>
  <si>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</si>
  <si>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</si>
  <si>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</si>
  <si>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</si>
  <si>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</si>
  <si>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</si>
  <si>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</si>
  <si>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</si>
  <si>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</si>
  <si>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</si>
  <si>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</si>
  <si>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</si>
  <si>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</si>
  <si>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</si>
  <si>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</si>
  <si>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</si>
  <si>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</si>
  <si>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</si>
  <si>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</si>
  <si>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</si>
  <si>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</si>
  <si>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</si>
  <si>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</si>
  <si>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</si>
  <si>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</si>
  <si>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</si>
  <si>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</si>
  <si>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</si>
  <si>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</si>
  <si>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</si>
  <si>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</si>
  <si>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</si>
  <si>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</si>
  <si>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</si>
  <si>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</si>
  <si>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</si>
  <si>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</si>
  <si>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</si>
  <si>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</si>
  <si>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</si>
  <si>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</si>
  <si>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</si>
  <si>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</si>
  <si>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</si>
  <si>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</si>
  <si>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</si>
  <si>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</si>
  <si>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</si>
  <si>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</si>
  <si>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</si>
  <si>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</si>
  <si>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</si>
  <si>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</si>
  <si>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</si>
  <si>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</si>
  <si>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</si>
  <si>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</si>
  <si>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</si>
  <si>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</si>
  <si>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</si>
  <si>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</si>
  <si>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</si>
  <si>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</si>
  <si>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</si>
  <si>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</si>
  <si>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</si>
  <si>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</si>
  <si>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</si>
  <si>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</si>
  <si>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</si>
  <si>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</si>
  <si>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</si>
  <si>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</si>
  <si>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</si>
  <si>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</si>
  <si>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</si>
  <si>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</si>
  <si>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</si>
  <si>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</si>
  <si>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</si>
  <si>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</si>
  <si>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</si>
  <si>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</si>
  <si>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</si>
  <si>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</si>
  <si>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</si>
  <si>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</si>
  <si>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</si>
  <si>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</si>
  <si>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</si>
  <si>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</si>
  <si>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</si>
  <si>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</si>
  <si>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</si>
  <si>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</si>
  <si>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</si>
  <si>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</si>
  <si>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</si>
  <si>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</si>
  <si>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</si>
  <si>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</si>
  <si>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</si>
  <si>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</si>
  <si>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</si>
  <si>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</si>
  <si>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</si>
  <si>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</si>
  <si>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</si>
  <si>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</si>
  <si>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</si>
  <si>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</si>
  <si>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</si>
  <si>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</si>
  <si>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</si>
  <si>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</si>
  <si>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</si>
  <si>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</si>
  <si>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</si>
  <si>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</si>
  <si>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</si>
  <si>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</si>
  <si>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</si>
  <si>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</si>
  <si>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</si>
  <si>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</si>
  <si>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</si>
  <si>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</si>
  <si>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</si>
  <si>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</si>
  <si>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</si>
  <si>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</si>
  <si>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</si>
  <si>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</si>
  <si>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</si>
  <si>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</si>
  <si>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</si>
  <si>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</si>
  <si>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</si>
  <si>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</si>
  <si>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</si>
  <si>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</si>
  <si>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</si>
  <si>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</si>
  <si>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</si>
  <si>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</si>
  <si>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</si>
  <si>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</si>
  <si>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</si>
  <si>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</si>
  <si>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</si>
  <si>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</si>
  <si>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</si>
  <si>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</si>
  <si>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</si>
  <si>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</si>
  <si>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</si>
  <si>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</si>
  <si>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</si>
  <si>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</si>
  <si>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</si>
  <si>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</si>
  <si>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</si>
  <si>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</si>
  <si>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</si>
  <si>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</si>
  <si>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</si>
  <si>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</si>
  <si>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</si>
  <si>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</si>
  <si>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</si>
  <si>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</si>
  <si>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</si>
  <si>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</si>
  <si>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</si>
  <si>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</si>
  <si>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</si>
  <si>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</si>
  <si>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</si>
  <si>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</si>
  <si>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</si>
  <si>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</si>
  <si>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</si>
  <si>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</si>
  <si>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</si>
  <si>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</si>
  <si>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</si>
  <si>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</si>
  <si>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</si>
  <si>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</si>
  <si>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</si>
  <si>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</si>
  <si>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</si>
  <si>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</si>
  <si>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</si>
  <si>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</si>
  <si>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</si>
  <si>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</si>
  <si>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</si>
  <si>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</si>
  <si>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</si>
  <si>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</si>
  <si>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</si>
  <si>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</si>
  <si>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</si>
  <si>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</si>
  <si>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</si>
  <si>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</si>
  <si>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</si>
  <si>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</si>
  <si>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</si>
  <si>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</si>
  <si>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</si>
  <si>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</si>
  <si>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</si>
  <si>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</si>
  <si>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</si>
  <si>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</si>
  <si>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</si>
  <si>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</si>
  <si>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</si>
  <si>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</si>
  <si>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</si>
  <si>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</si>
  <si>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</si>
  <si>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</si>
  <si>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</si>
  <si>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</si>
  <si>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</si>
  <si>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</si>
  <si>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</si>
  <si>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</si>
  <si>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</si>
  <si>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</si>
  <si>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</si>
  <si>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</si>
  <si>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</si>
  <si>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</si>
  <si>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</si>
  <si>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</si>
  <si>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</si>
  <si>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</si>
  <si>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</si>
  <si>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</si>
  <si>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</si>
  <si>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</si>
  <si>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</si>
  <si>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</si>
  <si>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</si>
  <si>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</si>
  <si>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</si>
  <si>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</si>
  <si>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</si>
  <si>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</si>
  <si>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</si>
  <si>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</si>
  <si>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</si>
  <si>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</si>
  <si>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</si>
  <si>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</si>
  <si>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</si>
  <si>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</si>
  <si>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</si>
  <si>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</si>
  <si>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</si>
  <si>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</si>
  <si>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</si>
  <si>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</si>
  <si>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</si>
  <si>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</si>
  <si>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</si>
  <si>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</si>
  <si>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</si>
  <si>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</si>
  <si>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</si>
  <si>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</si>
  <si>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</si>
  <si>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</si>
  <si>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</si>
  <si>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</si>
  <si>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</si>
  <si>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</si>
  <si>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</si>
  <si>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</si>
  <si>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</si>
  <si>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</si>
  <si>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</si>
  <si>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</si>
  <si>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</si>
  <si>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</si>
  <si>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</si>
  <si>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</si>
  <si>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</si>
  <si>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</si>
  <si>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</si>
  <si>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</si>
  <si>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</si>
  <si>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</si>
  <si>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</si>
  <si>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</si>
  <si>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</si>
  <si>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</si>
  <si>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</si>
  <si>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</si>
  <si>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</si>
  <si>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</si>
  <si>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</si>
  <si>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</si>
  <si>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</si>
  <si>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</si>
  <si>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</si>
  <si>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</si>
  <si>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</si>
  <si>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</si>
  <si>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</si>
  <si>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</si>
  <si>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</si>
  <si>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</si>
  <si>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</si>
  <si>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</si>
  <si>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</si>
  <si>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</si>
  <si>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</si>
  <si>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</si>
  <si>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</si>
  <si>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</si>
  <si>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</si>
  <si>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</si>
  <si>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</si>
  <si>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</si>
  <si>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</si>
  <si>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</si>
  <si>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</si>
  <si>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</si>
  <si>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</si>
  <si>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</si>
  <si>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</si>
  <si>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</si>
  <si>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</si>
  <si>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</si>
  <si>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</si>
  <si>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</si>
  <si>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</si>
  <si>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</si>
  <si>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</si>
  <si>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</si>
  <si>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</si>
  <si>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</si>
  <si>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</si>
  <si>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</si>
  <si>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</si>
  <si>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</si>
  <si>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</si>
  <si>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</si>
  <si>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</si>
  <si>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</si>
  <si>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</si>
  <si>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</si>
  <si>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</si>
  <si>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</si>
  <si>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</si>
  <si>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</si>
  <si>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</si>
  <si>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</si>
  <si>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</si>
  <si>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</si>
  <si>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</si>
  <si>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</si>
  <si>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</si>
  <si>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</si>
  <si>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</si>
  <si>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</si>
  <si>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</si>
  <si>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</si>
  <si>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</si>
  <si>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</si>
  <si>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</si>
  <si>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</si>
  <si>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</si>
  <si>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</si>
  <si>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</si>
  <si>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</si>
  <si>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</si>
  <si>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</si>
  <si>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</si>
  <si>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</si>
  <si>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</si>
  <si>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</si>
  <si>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</si>
  <si>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</si>
  <si>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</si>
  <si>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</si>
  <si>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</si>
  <si>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</si>
  <si>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</si>
  <si>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</si>
  <si>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</si>
  <si>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</si>
  <si>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</si>
  <si>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</si>
  <si>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</si>
  <si>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</si>
  <si>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</si>
  <si>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</si>
  <si>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</si>
  <si>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</si>
  <si>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</si>
  <si>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</si>
  <si>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</si>
  <si>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</si>
  <si>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</si>
  <si>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</si>
  <si>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</si>
  <si>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</si>
  <si>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</si>
  <si>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</si>
  <si>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</si>
  <si>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</si>
  <si>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</si>
  <si>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</si>
  <si>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</si>
  <si>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</si>
  <si>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</si>
  <si>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</si>
  <si>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</si>
  <si>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</si>
  <si>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</si>
  <si>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</si>
  <si>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</si>
  <si>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</si>
  <si>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</si>
  <si>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</si>
  <si>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</si>
  <si>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</si>
  <si>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</si>
  <si>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</si>
  <si>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</si>
  <si>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</si>
  <si>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</si>
  <si>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</si>
  <si>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</si>
  <si>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</si>
  <si>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</si>
  <si>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</si>
  <si>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</si>
  <si>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</si>
  <si>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</si>
  <si>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</si>
  <si>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</si>
  <si>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</si>
  <si>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</si>
  <si>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</si>
  <si>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</si>
  <si>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</si>
  <si>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</si>
  <si>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</si>
  <si>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</si>
  <si>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</si>
  <si>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</si>
  <si>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</si>
  <si>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</si>
  <si>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</si>
  <si>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</si>
  <si>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</si>
  <si>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</si>
  <si>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</si>
  <si>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</si>
  <si>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</si>
  <si>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</si>
  <si>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</si>
  <si>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</si>
  <si>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</si>
  <si>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</si>
  <si>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</si>
  <si>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</si>
  <si>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</si>
  <si>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</si>
  <si>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</si>
  <si>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</si>
  <si>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</si>
  <si>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</si>
  <si>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</si>
  <si>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</si>
  <si>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</si>
  <si>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</si>
  <si>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</si>
  <si>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</si>
  <si>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</si>
  <si>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</si>
  <si>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</si>
  <si>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</si>
  <si>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</si>
  <si>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</si>
  <si>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</si>
  <si>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</si>
  <si>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</si>
  <si>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</si>
  <si>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</si>
  <si>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</si>
  <si>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</si>
  <si>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</si>
  <si>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</si>
  <si>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</si>
  <si>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</si>
  <si>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</si>
  <si>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</si>
  <si>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</si>
  <si>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</si>
  <si>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</si>
  <si>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</si>
  <si>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</si>
  <si>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</si>
  <si>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</si>
  <si>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</si>
  <si>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</si>
  <si>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</si>
  <si>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</si>
  <si>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</si>
  <si>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</si>
  <si>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</si>
  <si>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</si>
  <si>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</si>
  <si>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</si>
  <si>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</si>
  <si>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</si>
  <si>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</si>
  <si>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</si>
  <si>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</si>
  <si>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</si>
  <si>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</si>
  <si>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</si>
  <si>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</si>
  <si>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</si>
  <si>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</si>
  <si>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</si>
  <si>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</si>
  <si>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</si>
  <si>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</si>
  <si>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</si>
  <si>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</si>
  <si>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</si>
  <si>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</si>
  <si>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</si>
  <si>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</si>
  <si>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</si>
  <si>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</si>
  <si>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</si>
  <si>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</si>
  <si>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</si>
  <si>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</si>
  <si>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</si>
  <si>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</si>
  <si>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</si>
  <si>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</si>
  <si>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</si>
  <si>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</si>
  <si>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</si>
  <si>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</si>
  <si>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</si>
  <si>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</si>
  <si>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</si>
  <si>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</si>
  <si>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</si>
  <si>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</si>
  <si>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</si>
  <si>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</si>
  <si>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</si>
  <si>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</si>
  <si>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</si>
  <si>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</si>
  <si>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</si>
  <si>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</si>
  <si>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</si>
  <si>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</si>
  <si>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</si>
  <si>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</si>
  <si>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</si>
  <si>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</si>
  <si>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</si>
  <si>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</si>
  <si>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</si>
  <si>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</si>
  <si>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</si>
  <si>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</si>
  <si>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</si>
  <si>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</si>
  <si>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</si>
  <si>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</si>
  <si>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</si>
  <si>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</si>
  <si>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</si>
  <si>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</si>
  <si>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</si>
  <si>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</si>
  <si>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</si>
  <si>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</si>
  <si>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</si>
  <si>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</si>
  <si>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</si>
  <si>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</si>
  <si>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</si>
  <si>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</si>
  <si>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</si>
  <si>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</si>
  <si>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</si>
  <si>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</si>
  <si>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</si>
  <si>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</si>
  <si>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</si>
  <si>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</si>
  <si>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</si>
  <si>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</si>
  <si>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</si>
  <si>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</si>
  <si>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</si>
  <si>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</si>
  <si>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</si>
  <si>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</si>
  <si>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</si>
  <si>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</si>
  <si>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</si>
  <si>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</si>
  <si>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</si>
  <si>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</si>
  <si>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</si>
  <si>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</si>
  <si>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</si>
  <si>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</si>
  <si>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</si>
  <si>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</si>
  <si>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</si>
  <si>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</si>
  <si>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</si>
  <si>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</si>
  <si>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</si>
  <si>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</si>
  <si>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</si>
  <si>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</si>
  <si>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</si>
  <si>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</si>
  <si>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</si>
  <si>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</si>
  <si>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</si>
  <si>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</si>
  <si>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</si>
  <si>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</si>
  <si>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</si>
  <si>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</si>
  <si>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</si>
  <si>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</si>
  <si>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</si>
  <si>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</si>
  <si>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</si>
  <si>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</si>
  <si>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</si>
  <si>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</si>
  <si>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</si>
  <si>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</si>
  <si>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</si>
  <si>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</si>
  <si>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</si>
  <si>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</si>
  <si>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</si>
  <si>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</si>
  <si>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</si>
  <si>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</si>
  <si>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</si>
  <si>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</si>
  <si>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</si>
  <si>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</si>
  <si>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</si>
  <si>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</si>
  <si>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</si>
  <si>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</si>
  <si>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</si>
  <si>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</si>
  <si>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</si>
  <si>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</si>
  <si>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</si>
  <si>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</si>
  <si>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</si>
  <si>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</si>
  <si>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</si>
  <si>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</si>
  <si>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</si>
  <si>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</si>
  <si>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</si>
  <si>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</si>
  <si>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</si>
  <si>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</si>
  <si>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</si>
  <si>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</si>
  <si>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</si>
  <si>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</si>
  <si>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</si>
  <si>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</si>
  <si>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</si>
  <si>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</si>
  <si>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</si>
  <si>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</si>
  <si>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</si>
  <si>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</si>
  <si>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</si>
  <si>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</si>
  <si>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</si>
  <si>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</si>
  <si>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</si>
  <si>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</si>
  <si>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</si>
  <si>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</si>
  <si>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</si>
  <si>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</si>
  <si>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</si>
  <si>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</si>
  <si>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</si>
  <si>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</si>
  <si>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</si>
  <si>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</si>
  <si>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</si>
  <si>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</si>
  <si>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</si>
  <si>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</si>
  <si>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</si>
  <si>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</si>
  <si>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</si>
  <si>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</si>
  <si>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</si>
  <si>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</si>
  <si>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</si>
  <si>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</si>
  <si>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</si>
  <si>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</si>
  <si>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</si>
  <si>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</si>
  <si>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</si>
  <si>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</si>
  <si>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</si>
  <si>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</si>
  <si>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</si>
  <si>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</si>
  <si>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</si>
  <si>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</si>
  <si>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</si>
  <si>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</si>
  <si>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</si>
  <si>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</si>
  <si>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</si>
  <si>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</si>
  <si>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</si>
  <si>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</si>
  <si>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</si>
  <si>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</si>
  <si>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</si>
  <si>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</si>
  <si>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</si>
  <si>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</si>
  <si>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</si>
  <si>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</si>
  <si>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</si>
  <si>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</si>
  <si>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</si>
  <si>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</si>
  <si>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</si>
  <si>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</si>
  <si>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</si>
  <si>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</si>
  <si>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</si>
  <si>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</si>
  <si>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</si>
  <si>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</si>
  <si>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</si>
  <si>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</si>
  <si>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</si>
  <si>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</si>
  <si>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</si>
  <si>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</si>
  <si>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</si>
  <si>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</si>
  <si>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</si>
  <si>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</si>
  <si>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</si>
  <si>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</si>
  <si>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</si>
  <si>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</si>
  <si>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</si>
  <si>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</si>
  <si>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</si>
  <si>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</si>
  <si>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</si>
  <si>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</si>
  <si>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</si>
  <si>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</si>
  <si>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</si>
  <si>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</si>
  <si>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</si>
  <si>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</si>
  <si>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</si>
  <si>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</si>
  <si>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</si>
  <si>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</si>
  <si>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</si>
  <si>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</si>
  <si>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</si>
  <si>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</si>
  <si>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</si>
  <si>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</si>
  <si>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</si>
  <si>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</si>
  <si>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</si>
  <si>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</si>
  <si>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</si>
  <si>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</si>
  <si>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</si>
  <si>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</si>
  <si>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</si>
  <si>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</si>
  <si>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</si>
  <si>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</si>
  <si>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</si>
  <si>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</si>
  <si>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</si>
  <si>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</si>
  <si>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</si>
  <si>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</si>
  <si>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</si>
  <si>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</si>
  <si>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</si>
  <si>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</si>
  <si>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</si>
  <si>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</si>
  <si>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</si>
  <si>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</si>
  <si>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</si>
  <si>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</si>
  <si>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</si>
  <si>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</si>
  <si>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</si>
  <si>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</si>
  <si>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</si>
  <si>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</si>
  <si>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</si>
  <si>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</si>
  <si>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</si>
  <si>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</si>
  <si>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</si>
  <si>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</si>
  <si>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</si>
  <si>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</si>
  <si>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</si>
  <si>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</si>
  <si>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</si>
  <si>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</si>
  <si>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</si>
  <si>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</si>
  <si>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</si>
  <si>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</si>
  <si>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</si>
  <si>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</si>
  <si>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</si>
  <si>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</si>
  <si>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</si>
  <si>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</si>
  <si>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</si>
  <si>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</si>
  <si>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</si>
  <si>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</si>
  <si>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</si>
  <si>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</si>
  <si>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</si>
  <si>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</si>
  <si>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</si>
  <si>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</si>
  <si>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</si>
  <si>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</si>
  <si>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</si>
  <si>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</si>
  <si>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</si>
  <si>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</si>
  <si>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</si>
  <si>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</si>
  <si>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</si>
  <si>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</si>
  <si>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</si>
  <si>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</si>
  <si>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</si>
  <si>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</si>
  <si>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</si>
  <si>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</si>
  <si>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</si>
  <si>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</si>
  <si>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</si>
  <si>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</si>
  <si>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</si>
  <si>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</si>
  <si>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</si>
  <si>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</si>
  <si>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</si>
  <si>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</si>
  <si>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</si>
  <si>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</si>
  <si>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</si>
  <si>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</si>
  <si>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</si>
  <si>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</si>
  <si>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</si>
  <si>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</si>
  <si>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</si>
  <si>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</si>
  <si>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</si>
  <si>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</si>
  <si>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</si>
  <si>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</si>
  <si>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</si>
  <si>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</si>
  <si>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</si>
  <si>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</si>
  <si>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</si>
  <si>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</si>
  <si>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</si>
  <si>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</si>
  <si>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</si>
  <si>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</si>
  <si>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</si>
  <si>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</si>
  <si>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</si>
  <si>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</si>
  <si>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</si>
  <si>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</si>
  <si>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</si>
  <si>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</si>
  <si>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</si>
  <si>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</si>
  <si>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</si>
  <si>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</si>
  <si>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</si>
  <si>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</si>
  <si>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</si>
  <si>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</si>
  <si>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</si>
  <si>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</si>
  <si>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</si>
  <si>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</si>
  <si>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</si>
  <si>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</si>
  <si>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</si>
  <si>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</si>
  <si>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</si>
  <si>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</si>
  <si>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</si>
  <si>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</si>
  <si>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</si>
  <si>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</si>
  <si>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</si>
  <si>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</si>
  <si>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</si>
  <si>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</si>
  <si>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</si>
  <si>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</si>
  <si>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</si>
  <si>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</si>
  <si>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</si>
  <si>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</si>
  <si>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</si>
  <si>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</si>
  <si>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</si>
  <si>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</si>
  <si>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</si>
  <si>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</si>
  <si>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</si>
  <si>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</si>
  <si>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</si>
  <si>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</si>
  <si>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</si>
  <si>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</si>
  <si>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</si>
  <si>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</si>
  <si>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</si>
  <si>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</si>
  <si>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</si>
  <si>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</si>
  <si>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</si>
  <si>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</si>
  <si>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</si>
  <si>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</si>
  <si>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</si>
  <si>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</si>
  <si>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</si>
  <si>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</si>
  <si>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</si>
  <si>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</si>
  <si>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</si>
  <si>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</si>
  <si>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</si>
  <si>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</si>
  <si>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</si>
  <si>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</si>
  <si>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</si>
  <si>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</si>
  <si>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</si>
  <si>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</si>
  <si>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</si>
  <si>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</si>
  <si>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</si>
  <si>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</si>
  <si>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</si>
  <si>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</si>
  <si>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</si>
  <si>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</si>
  <si>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</si>
  <si>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</si>
  <si>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</si>
  <si>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</si>
  <si>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</si>
  <si>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</si>
  <si>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</si>
  <si>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</si>
  <si>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</si>
  <si>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</si>
  <si>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</si>
  <si>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</si>
  <si>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</si>
  <si>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</si>
  <si>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</si>
  <si>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</si>
  <si>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</si>
  <si>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</si>
  <si>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</si>
  <si>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</si>
  <si>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</si>
  <si>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</si>
  <si>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</si>
  <si>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</si>
  <si>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</si>
  <si>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</si>
  <si>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</si>
  <si>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</si>
  <si>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</si>
  <si>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</si>
  <si>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</si>
  <si>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</si>
  <si>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</si>
  <si>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</si>
  <si>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</si>
  <si>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</si>
  <si>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</si>
  <si>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</si>
  <si>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</si>
  <si>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</si>
  <si>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</si>
  <si>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</si>
  <si>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</si>
  <si>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</si>
  <si>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</si>
  <si>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</si>
  <si>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</si>
  <si>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</si>
  <si>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</si>
  <si>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</si>
  <si>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</si>
  <si>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</si>
  <si>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</si>
  <si>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</si>
  <si>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</si>
  <si>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</si>
  <si>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</si>
  <si>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</si>
  <si>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</si>
  <si>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</si>
  <si>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</si>
  <si>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</si>
  <si>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</si>
  <si>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</si>
  <si>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</si>
  <si>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</si>
  <si>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</si>
  <si>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</si>
  <si>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</si>
  <si>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</si>
  <si>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</si>
  <si>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</si>
  <si>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</si>
  <si>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</si>
  <si>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</si>
  <si>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</si>
  <si>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</si>
  <si>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</si>
  <si>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</si>
  <si>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</si>
  <si>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</si>
  <si>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</si>
  <si>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</si>
  <si>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</si>
  <si>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</si>
  <si>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</si>
  <si>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</si>
  <si>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</si>
  <si>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</si>
  <si>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</si>
  <si>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</si>
  <si>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</si>
  <si>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</si>
  <si>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</si>
  <si>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</si>
  <si>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</si>
  <si>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</si>
  <si>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</si>
  <si>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</si>
  <si>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</si>
  <si>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</si>
  <si>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</si>
  <si>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</si>
  <si>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</si>
  <si>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</si>
  <si>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</si>
  <si>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</si>
  <si>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</si>
  <si>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</si>
  <si>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</si>
  <si>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</si>
  <si>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</si>
  <si>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</si>
  <si>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</si>
  <si>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</si>
  <si>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</si>
  <si>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</si>
  <si>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</si>
  <si>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</si>
  <si>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</si>
  <si>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</si>
  <si>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</si>
  <si>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</si>
  <si>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</si>
  <si>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</si>
  <si>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</si>
  <si>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</si>
  <si>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</si>
  <si>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</si>
  <si>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</si>
  <si>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</si>
  <si>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</si>
  <si>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</si>
  <si>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</si>
  <si>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</si>
  <si>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</si>
  <si>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</si>
  <si>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</si>
  <si>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</si>
  <si>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</si>
  <si>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</si>
  <si>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</si>
  <si>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</si>
  <si>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</si>
  <si>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</si>
  <si>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</si>
  <si>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</si>
  <si>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</si>
  <si>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</si>
  <si>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</si>
  <si>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</si>
  <si>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</si>
  <si>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</si>
  <si>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</si>
  <si>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</si>
  <si>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</si>
  <si>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</si>
  <si>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</si>
  <si>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</si>
  <si>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</si>
  <si>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</si>
  <si>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</si>
  <si>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</si>
  <si>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</si>
  <si>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</si>
  <si>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</si>
  <si>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</si>
  <si>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</si>
  <si>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</si>
  <si>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</si>
  <si>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</si>
  <si>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</si>
  <si>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</si>
  <si>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</si>
  <si>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</si>
  <si>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</si>
  <si>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</si>
  <si>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</si>
  <si>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</si>
  <si>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</si>
  <si>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</si>
  <si>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</si>
  <si>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</si>
  <si>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</si>
  <si>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</si>
  <si>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</si>
  <si>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</si>
  <si>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</si>
  <si>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</si>
  <si>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</si>
  <si>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</si>
  <si>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</si>
  <si>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</si>
  <si>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</si>
  <si>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</si>
  <si>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</si>
  <si>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</si>
  <si>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</si>
  <si>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</si>
  <si>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</si>
  <si>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</si>
  <si>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</si>
  <si>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</si>
  <si>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</si>
  <si>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</si>
  <si>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</si>
  <si>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</si>
  <si>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</si>
  <si>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</si>
  <si>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</si>
  <si>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</si>
  <si>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</si>
  <si>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</si>
  <si>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</si>
  <si>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</si>
  <si>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</si>
  <si>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</si>
  <si>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</si>
  <si>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</si>
  <si>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</si>
  <si>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</si>
  <si>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</si>
  <si>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</si>
  <si>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</si>
  <si>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</si>
  <si>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</si>
  <si>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</si>
  <si>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</si>
  <si>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</si>
  <si>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</si>
  <si>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</si>
  <si>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</si>
  <si>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</si>
  <si>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</si>
  <si>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</si>
  <si>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</si>
  <si>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</si>
  <si>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</si>
  <si>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</si>
  <si>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</si>
  <si>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</si>
  <si>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</si>
  <si>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</si>
  <si>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</si>
  <si>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</si>
  <si>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</si>
  <si>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</si>
  <si>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</si>
  <si>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</si>
  <si>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</si>
  <si>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</si>
  <si>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</si>
  <si>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</si>
  <si>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</si>
  <si>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</si>
  <si>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</si>
  <si>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</si>
  <si>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</si>
  <si>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</si>
  <si>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</si>
  <si>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</si>
  <si>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</si>
  <si>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</si>
  <si>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</si>
  <si>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</si>
  <si>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</si>
  <si>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</si>
  <si>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</si>
  <si>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</si>
  <si>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</si>
  <si>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</si>
  <si>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</si>
  <si>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</si>
  <si>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</si>
  <si>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</si>
  <si>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</si>
  <si>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</si>
  <si>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</si>
  <si>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</si>
  <si>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</si>
  <si>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</si>
  <si>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</si>
  <si>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</si>
  <si>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</si>
  <si>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</si>
  <si>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</si>
  <si>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</si>
  <si>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</si>
  <si>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</si>
  <si>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</si>
  <si>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</si>
  <si>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</si>
  <si>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</si>
  <si>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</si>
  <si>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</si>
  <si>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</si>
  <si>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</si>
  <si>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</si>
  <si>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</si>
  <si>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</si>
  <si>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</si>
  <si>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</si>
  <si>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</si>
  <si>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</si>
  <si>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</si>
  <si>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</si>
  <si>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</si>
  <si>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</si>
  <si>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</si>
  <si>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</si>
  <si>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</si>
  <si>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</si>
  <si>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</si>
  <si>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</si>
  <si>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</si>
  <si>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</si>
  <si>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</si>
  <si>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</si>
  <si>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</si>
  <si>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</si>
  <si>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</si>
  <si>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</si>
  <si>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</si>
  <si>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</si>
  <si>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</si>
  <si>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</si>
  <si>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</si>
  <si>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</si>
  <si>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</si>
  <si>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</si>
  <si>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</si>
  <si>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</si>
  <si>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</si>
  <si>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</si>
  <si>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</si>
  <si>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</si>
  <si>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</si>
  <si>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</si>
  <si>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</si>
  <si>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</si>
  <si>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</si>
  <si>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</si>
  <si>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</si>
  <si>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</si>
  <si>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</si>
  <si>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</si>
  <si>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</si>
  <si>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</si>
  <si>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</si>
  <si>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</si>
  <si>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</si>
  <si>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</si>
  <si>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</si>
  <si>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</si>
  <si>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</si>
  <si>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</si>
  <si>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</si>
  <si>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</si>
  <si>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</si>
  <si>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</si>
  <si>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</si>
  <si>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</si>
  <si>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</si>
  <si>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</si>
  <si>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</si>
  <si>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</si>
  <si>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</si>
  <si>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</si>
  <si>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</si>
  <si>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</si>
  <si>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</si>
  <si>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</si>
  <si>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</si>
  <si>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</si>
  <si>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</si>
  <si>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</si>
  <si>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</si>
  <si>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</si>
  <si>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</si>
  <si>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</si>
  <si>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</si>
  <si>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</si>
  <si>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</si>
  <si>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</si>
  <si>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</si>
  <si>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</si>
  <si>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</si>
  <si>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</si>
  <si>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</si>
  <si>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</si>
  <si>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</si>
  <si>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</si>
  <si>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</si>
  <si>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</si>
  <si>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</si>
  <si>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</si>
  <si>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</si>
  <si>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</si>
  <si>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</si>
  <si>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</si>
  <si>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</si>
  <si>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</si>
  <si>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</si>
  <si>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</si>
  <si>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</si>
  <si>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</si>
  <si>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</si>
  <si>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</si>
  <si>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</si>
  <si>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</si>
  <si>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</si>
  <si>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</si>
  <si>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</si>
  <si>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</si>
  <si>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</si>
  <si>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</si>
  <si>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</si>
  <si>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</si>
  <si>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</si>
  <si>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</si>
  <si>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</si>
  <si>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</si>
  <si>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</si>
  <si>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</si>
  <si>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</si>
  <si>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</si>
  <si>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</si>
  <si>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</si>
  <si>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</si>
  <si>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</si>
  <si>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</si>
  <si>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</si>
  <si>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</si>
  <si>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</si>
  <si>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</si>
  <si>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</si>
  <si>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</si>
  <si>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</si>
  <si>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</si>
  <si>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</si>
  <si>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</si>
  <si>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</si>
  <si>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</si>
  <si>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</si>
  <si>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</si>
  <si>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</si>
  <si>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</si>
  <si>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</si>
  <si>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</si>
  <si>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</si>
  <si>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</si>
  <si>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</si>
  <si>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</si>
  <si>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</si>
  <si>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</si>
  <si>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</si>
  <si>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</si>
  <si>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</si>
  <si>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</si>
  <si>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</si>
  <si>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</si>
  <si>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</si>
  <si>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</si>
  <si>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</si>
  <si>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</si>
  <si>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</si>
  <si>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</si>
  <si>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</si>
  <si>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</si>
  <si>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</si>
  <si>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</si>
  <si>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</si>
  <si>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</si>
  <si>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</si>
  <si>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</si>
  <si>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</si>
  <si>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</si>
  <si>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</si>
  <si>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</si>
  <si>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</si>
  <si>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</si>
  <si>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</si>
  <si>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</si>
  <si>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</si>
  <si>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</si>
  <si>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</si>
  <si>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</si>
  <si>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</si>
  <si>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</si>
  <si>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</si>
  <si>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</si>
  <si>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</si>
  <si>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</si>
  <si>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</si>
  <si>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</si>
  <si>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</si>
  <si>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</si>
  <si>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</si>
  <si>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</si>
  <si>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</si>
  <si>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</si>
  <si>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</si>
  <si>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</si>
  <si>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</si>
  <si>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</si>
  <si>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</si>
  <si>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</si>
  <si>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</si>
  <si>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</si>
  <si>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</si>
  <si>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</si>
  <si>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</si>
  <si>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</si>
  <si>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</si>
  <si>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</si>
  <si>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</si>
  <si>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</si>
  <si>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</si>
  <si>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</si>
  <si>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</si>
  <si>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</si>
  <si>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</si>
  <si>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</si>
  <si>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</si>
  <si>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</si>
  <si>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</si>
  <si>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</si>
  <si>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</si>
  <si>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</si>
  <si>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</si>
  <si>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</si>
  <si>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</si>
  <si>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</si>
  <si>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</si>
  <si>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</si>
  <si>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</si>
  <si>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</si>
  <si>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</si>
  <si>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</si>
  <si>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</si>
  <si>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</si>
  <si>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</si>
  <si>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</si>
  <si>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</si>
  <si>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</si>
  <si>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</si>
  <si>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</si>
  <si>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</si>
  <si>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</si>
  <si>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</si>
  <si>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</si>
  <si>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</si>
  <si>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</si>
  <si>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</si>
  <si>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</si>
  <si>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</si>
  <si>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</si>
  <si>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</si>
  <si>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</si>
  <si>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</si>
  <si>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</si>
  <si>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</si>
  <si>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</si>
  <si>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</si>
  <si>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</si>
  <si>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</si>
  <si>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</si>
  <si>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</si>
  <si>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</si>
  <si>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</si>
  <si>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</si>
  <si>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</si>
  <si>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</si>
  <si>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</si>
  <si>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</si>
  <si>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</si>
  <si>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</si>
  <si>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</si>
  <si>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</si>
  <si>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</si>
  <si>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</si>
  <si>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</si>
  <si>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</si>
  <si>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</si>
  <si>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</si>
  <si>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</si>
  <si>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</si>
  <si>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</si>
  <si>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</si>
  <si>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</si>
  <si>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</si>
  <si>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</si>
  <si>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</si>
  <si>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</si>
  <si>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</si>
  <si>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</si>
  <si>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</si>
  <si>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</si>
  <si>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</si>
  <si>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</si>
  <si>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</si>
  <si>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</si>
  <si>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</si>
  <si>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</si>
  <si>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</si>
  <si>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</si>
  <si>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</si>
  <si>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</si>
  <si>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</si>
  <si>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</si>
  <si>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</si>
  <si>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</si>
  <si>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</si>
  <si>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</si>
  <si>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</si>
  <si>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</si>
  <si>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</si>
  <si>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</si>
  <si>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</si>
  <si>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</si>
  <si>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</si>
  <si>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</si>
  <si>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</si>
  <si>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</si>
  <si>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</si>
  <si>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</si>
  <si>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</si>
  <si>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</si>
  <si>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</si>
  <si>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</si>
  <si>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</si>
  <si>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</si>
  <si>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</si>
  <si>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</si>
  <si>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</si>
  <si>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</si>
  <si>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</si>
  <si>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</si>
  <si>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</si>
  <si>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</si>
  <si>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</si>
  <si>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</si>
  <si>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</si>
  <si>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</si>
  <si>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</si>
  <si>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</si>
  <si>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</si>
  <si>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</si>
  <si>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</si>
  <si>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</si>
  <si>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</si>
  <si>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</si>
  <si>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</si>
  <si>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</si>
  <si>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</si>
  <si>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</si>
  <si>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</si>
  <si>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</si>
  <si>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</si>
  <si>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</si>
  <si>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</si>
  <si>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</si>
  <si>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</si>
  <si>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</si>
  <si>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</si>
  <si>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</si>
  <si>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</si>
  <si>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</si>
  <si>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</si>
  <si>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</si>
  <si>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</si>
  <si>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</si>
  <si>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</si>
  <si>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</si>
  <si>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</si>
  <si>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</si>
  <si>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</si>
  <si>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</si>
  <si>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</si>
  <si>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</si>
  <si>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</si>
  <si>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</si>
  <si>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</si>
  <si>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</si>
  <si>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</si>
  <si>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</si>
  <si>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</si>
  <si>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</si>
  <si>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</si>
  <si>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</si>
  <si>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</si>
  <si>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</si>
  <si>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</si>
  <si>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</si>
  <si>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</si>
  <si>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</si>
  <si>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</si>
  <si>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</si>
  <si>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</si>
  <si>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</si>
  <si>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</si>
  <si>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</si>
  <si>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</si>
  <si>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</si>
  <si>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</si>
  <si>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</si>
  <si>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</si>
  <si>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</si>
  <si>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</si>
  <si>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</si>
  <si>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</si>
  <si>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</si>
  <si>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</si>
  <si>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</si>
  <si>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</si>
  <si>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</si>
  <si>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</si>
  <si>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</si>
  <si>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</si>
  <si>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</si>
  <si>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</si>
  <si>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</si>
  <si>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</si>
  <si>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</si>
  <si>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</si>
  <si>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</si>
  <si>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</si>
  <si>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</si>
  <si>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</si>
  <si>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</si>
  <si>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</si>
  <si>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</si>
  <si>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</si>
  <si>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</si>
  <si>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</si>
  <si>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</si>
  <si>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</si>
  <si>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</si>
  <si>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</si>
  <si>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</si>
  <si>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</si>
  <si>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</si>
  <si>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</si>
  <si>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</si>
  <si>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</si>
  <si>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</si>
  <si>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</si>
  <si>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</si>
  <si>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</si>
  <si>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</si>
  <si>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</si>
  <si>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</si>
  <si>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</si>
  <si>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</si>
  <si>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</si>
  <si>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</si>
  <si>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</si>
  <si>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</si>
  <si>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</si>
  <si>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</si>
  <si>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</si>
  <si>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</si>
  <si>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</si>
  <si>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</si>
  <si>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</si>
  <si>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</si>
  <si>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</si>
  <si>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</si>
  <si>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</si>
  <si>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</si>
  <si>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</si>
  <si>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</si>
  <si>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</si>
  <si>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</si>
  <si>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</si>
  <si>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</si>
  <si>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</si>
  <si>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</si>
  <si>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</si>
  <si>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</si>
  <si>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</si>
  <si>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</si>
  <si>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</si>
  <si>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</si>
  <si>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</si>
  <si>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</si>
  <si>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</si>
  <si>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</si>
  <si>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</si>
  <si>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</si>
  <si>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</si>
  <si>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</si>
  <si>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</si>
  <si>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</si>
  <si>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</si>
  <si>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</si>
  <si>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</si>
  <si>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</si>
  <si>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</si>
  <si>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</si>
  <si>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</si>
  <si>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</si>
  <si>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</si>
  <si>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</si>
  <si>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</si>
  <si>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</si>
  <si>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</si>
  <si>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</si>
  <si>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</si>
  <si>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</si>
  <si>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</si>
  <si>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</si>
  <si>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</si>
  <si>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</si>
  <si>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</si>
  <si>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</si>
  <si>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</si>
  <si>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</si>
  <si>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</si>
  <si>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</si>
  <si>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</si>
  <si>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</si>
  <si>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</si>
  <si>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</si>
  <si>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</si>
  <si>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</si>
  <si>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</si>
  <si>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</si>
  <si>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</si>
  <si>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</si>
  <si>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</si>
  <si>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</si>
  <si>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</si>
  <si>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</si>
  <si>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</si>
  <si>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</si>
  <si>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</si>
  <si>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</si>
  <si>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</si>
  <si>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</si>
  <si>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</si>
  <si>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</si>
  <si>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</si>
  <si>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</si>
  <si>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</si>
  <si>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</si>
  <si>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</si>
  <si>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</si>
  <si>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</si>
  <si>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</si>
  <si>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</si>
  <si>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</si>
  <si>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</si>
  <si>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</si>
  <si>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</si>
  <si>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</si>
  <si>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</si>
  <si>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</si>
  <si>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</si>
  <si>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</si>
  <si>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</si>
  <si>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</si>
  <si>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</si>
  <si>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</si>
  <si>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</si>
  <si>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</si>
  <si>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</si>
  <si>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</si>
  <si>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</si>
  <si>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</si>
  <si>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</si>
  <si>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</si>
  <si>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</si>
  <si>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</si>
  <si>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</si>
  <si>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</si>
  <si>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</si>
  <si>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</si>
  <si>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</si>
  <si>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</si>
  <si>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</si>
  <si>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</si>
  <si>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</si>
  <si>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</si>
  <si>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</si>
  <si>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</si>
  <si>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</si>
  <si>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</si>
  <si>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</si>
  <si>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</si>
  <si>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</si>
  <si>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</si>
  <si>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</si>
  <si>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</si>
  <si>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</si>
  <si>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</si>
  <si>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</si>
  <si>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</si>
  <si>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</si>
  <si>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</si>
  <si>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</si>
  <si>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</si>
  <si>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</si>
  <si>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</si>
  <si>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</si>
  <si>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</si>
  <si>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</si>
  <si>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</si>
  <si>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</si>
  <si>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</si>
  <si>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</si>
  <si>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</si>
  <si>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</si>
  <si>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</si>
  <si>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</si>
  <si>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</si>
  <si>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</si>
  <si>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</si>
  <si>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</si>
  <si>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</si>
  <si>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</si>
  <si>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</si>
  <si>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</si>
  <si>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</si>
  <si>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</si>
  <si>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</si>
  <si>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</si>
  <si>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</si>
  <si>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</si>
  <si>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</si>
  <si>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</si>
  <si>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</si>
  <si>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</si>
  <si>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</si>
  <si>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</si>
  <si>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</si>
  <si>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</si>
  <si>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</si>
  <si>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</si>
  <si>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</si>
  <si>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</si>
  <si>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</si>
  <si>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</si>
  <si>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</si>
  <si>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</si>
  <si>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</si>
  <si>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</si>
  <si>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</si>
  <si>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</si>
  <si>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</si>
  <si>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</si>
  <si>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</si>
  <si>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</si>
  <si>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</si>
  <si>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</si>
  <si>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</si>
  <si>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</si>
  <si>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</si>
  <si>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</si>
  <si>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</si>
  <si>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</si>
  <si>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</si>
  <si>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</si>
  <si>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</si>
  <si>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</si>
  <si>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</si>
  <si>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</si>
  <si>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</si>
  <si>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</si>
  <si>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</si>
  <si>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</si>
  <si>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</si>
  <si>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</si>
  <si>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</si>
  <si>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</si>
  <si>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</si>
  <si>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</si>
  <si>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</si>
  <si>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</si>
  <si>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</si>
  <si>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</si>
  <si>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</si>
  <si>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</si>
  <si>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</si>
  <si>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</si>
  <si>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</si>
  <si>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</si>
  <si>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</si>
  <si>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</si>
  <si>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</si>
  <si>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</si>
  <si>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</si>
  <si>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</si>
  <si>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</si>
  <si>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</si>
  <si>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</si>
  <si>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</si>
  <si>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</si>
  <si>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</si>
  <si>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</si>
  <si>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</si>
  <si>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</si>
  <si>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</si>
  <si>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</si>
  <si>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</si>
  <si>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</si>
  <si>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</si>
  <si>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</si>
  <si>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</si>
  <si>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</si>
  <si>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</si>
  <si>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</si>
  <si>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</si>
  <si>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</si>
  <si>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</si>
  <si>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</si>
  <si>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</si>
  <si>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</si>
  <si>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</si>
  <si>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</si>
  <si>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</si>
  <si>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</si>
  <si>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</si>
  <si>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</si>
  <si>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</si>
  <si>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</si>
  <si>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</si>
  <si>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</si>
  <si>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</si>
  <si>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</si>
  <si>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</si>
  <si>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</si>
  <si>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</si>
  <si>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</si>
  <si>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</si>
  <si>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</si>
  <si>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</si>
  <si>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</si>
  <si>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</si>
  <si>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</si>
  <si>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</si>
  <si>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</si>
  <si>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</si>
  <si>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</si>
  <si>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</si>
  <si>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</si>
  <si>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</si>
  <si>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</si>
  <si>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</si>
  <si>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</si>
  <si>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</si>
  <si>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</si>
  <si>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</si>
  <si>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</si>
  <si>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</si>
  <si>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</si>
  <si>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</si>
  <si>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</si>
  <si>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</si>
  <si>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</si>
  <si>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</si>
  <si>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</si>
  <si>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</si>
  <si>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</si>
  <si>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</si>
  <si>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</si>
  <si>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</si>
  <si>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</si>
  <si>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</si>
  <si>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</si>
  <si>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</si>
  <si>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</si>
  <si>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</si>
  <si>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</si>
  <si>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</si>
  <si>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</si>
  <si>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</si>
  <si>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</si>
  <si>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</si>
  <si>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</si>
  <si>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</si>
  <si>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</si>
  <si>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</si>
  <si>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</si>
  <si>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</si>
  <si>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</si>
  <si>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</si>
  <si>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</si>
  <si>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</si>
  <si>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</si>
  <si>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</si>
  <si>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</si>
  <si>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</si>
  <si>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</si>
  <si>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</si>
  <si>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</si>
  <si>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</si>
  <si>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</si>
  <si>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</si>
  <si>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</si>
  <si>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</si>
  <si>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</si>
  <si>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</si>
  <si>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</si>
  <si>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</si>
  <si>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</si>
  <si>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</si>
  <si>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</si>
  <si>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</si>
  <si>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</si>
  <si>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</si>
  <si>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</si>
  <si>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</si>
  <si>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</si>
  <si>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</si>
  <si>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</si>
  <si>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</si>
  <si>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</si>
  <si>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</si>
  <si>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</si>
  <si>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</si>
  <si>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</si>
  <si>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</si>
  <si>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</si>
  <si>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</si>
  <si>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</si>
  <si>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</si>
  <si>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</si>
  <si>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</si>
  <si>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</si>
  <si>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</si>
  <si>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</si>
  <si>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</si>
  <si>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</si>
  <si>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</si>
  <si>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</si>
  <si>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</si>
  <si>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</si>
  <si>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</si>
  <si>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</si>
  <si>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</si>
  <si>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</si>
  <si>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</si>
  <si>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</si>
  <si>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</si>
  <si>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</si>
  <si>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</si>
  <si>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</si>
  <si>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</si>
  <si>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</si>
  <si>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</si>
  <si>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</si>
  <si>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</si>
  <si>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</si>
  <si>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</si>
  <si>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</si>
  <si>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</si>
  <si>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</si>
  <si>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</si>
  <si>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</si>
  <si>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</si>
  <si>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</si>
  <si>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</si>
  <si>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</si>
  <si>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</si>
  <si>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</si>
  <si>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</si>
  <si>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</si>
  <si>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</si>
  <si>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</si>
  <si>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</si>
  <si>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</si>
  <si>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</si>
  <si>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</si>
  <si>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</si>
  <si>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</si>
  <si>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</si>
  <si>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</si>
  <si>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</si>
  <si>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</si>
  <si>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</si>
  <si>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</si>
  <si>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</si>
  <si>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</si>
  <si>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</si>
  <si>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</si>
  <si>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</si>
  <si>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</si>
  <si>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</si>
  <si>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</si>
  <si>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</si>
  <si>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</si>
  <si>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</si>
  <si>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</si>
  <si>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</si>
  <si>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</si>
  <si>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</si>
  <si>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</si>
  <si>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</si>
  <si>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</si>
  <si>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</si>
  <si>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</si>
  <si>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</si>
  <si>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</si>
  <si>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</si>
  <si>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</si>
  <si>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</si>
  <si>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</si>
  <si>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</si>
  <si>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</si>
  <si>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</si>
  <si>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</si>
  <si>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</si>
  <si>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</si>
  <si>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</si>
  <si>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</si>
  <si>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</si>
  <si>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</si>
  <si>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</si>
  <si>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</si>
  <si>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</si>
  <si>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</si>
  <si>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</si>
  <si>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</si>
  <si>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</si>
  <si>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</si>
  <si>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</si>
  <si>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</si>
  <si>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</si>
  <si>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</si>
  <si>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</si>
  <si>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</si>
  <si>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</si>
  <si>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</si>
  <si>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</si>
  <si>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</si>
  <si>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</si>
  <si>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</si>
  <si>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</si>
  <si>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</si>
  <si>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</si>
  <si>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</si>
  <si>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</si>
  <si>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</si>
  <si>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</si>
  <si>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</si>
  <si>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</si>
  <si>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</si>
  <si>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</si>
  <si>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</si>
  <si>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</si>
  <si>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</si>
  <si>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</si>
  <si>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</si>
  <si>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</si>
  <si>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</si>
  <si>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</si>
  <si>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</si>
  <si>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</si>
  <si>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</si>
  <si>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</si>
  <si>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</si>
  <si>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</si>
  <si>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</si>
  <si>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</si>
  <si>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</si>
  <si>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</si>
  <si>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</si>
  <si>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</si>
  <si>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</si>
  <si>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</si>
  <si>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</si>
  <si>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</si>
  <si>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</si>
  <si>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</si>
  <si>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</si>
  <si>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</si>
  <si>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</si>
  <si>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</si>
  <si>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</si>
  <si>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</si>
  <si>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</si>
  <si>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</si>
  <si>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</si>
  <si>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</si>
  <si>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</si>
  <si>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</si>
  <si>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</si>
  <si>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</si>
  <si>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</si>
  <si>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</si>
  <si>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</si>
  <si>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</si>
  <si>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</si>
  <si>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</si>
  <si>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</si>
  <si>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</si>
  <si>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</si>
  <si>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</si>
  <si>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</si>
  <si>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</si>
  <si>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</si>
  <si>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</si>
  <si>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</si>
  <si>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</si>
  <si>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</si>
  <si>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</si>
  <si>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</si>
  <si>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</si>
  <si>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</si>
  <si>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</si>
  <si>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</si>
  <si>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</si>
  <si>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</si>
  <si>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</si>
  <si>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</si>
  <si>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</si>
  <si>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</si>
  <si>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</si>
  <si>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</si>
  <si>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</si>
  <si>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</si>
  <si>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</si>
  <si>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</si>
  <si>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</si>
  <si>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</si>
  <si>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</si>
  <si>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</si>
  <si>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</si>
  <si>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</si>
  <si>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</si>
  <si>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</si>
  <si>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</si>
  <si>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</si>
  <si>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</si>
  <si>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</si>
  <si>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</si>
  <si>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</si>
  <si>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</si>
  <si>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</si>
  <si>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</si>
  <si>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</si>
  <si>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</si>
  <si>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</si>
  <si>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</si>
  <si>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</si>
  <si>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</si>
  <si>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</si>
  <si>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</si>
  <si>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</si>
  <si>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</si>
  <si>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</si>
  <si>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</si>
  <si>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</si>
  <si>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</si>
  <si>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</si>
  <si>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</si>
  <si>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</si>
  <si>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</si>
  <si>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</si>
  <si>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</si>
  <si>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</si>
  <si>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</si>
  <si>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</si>
  <si>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</si>
  <si>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</si>
  <si>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</si>
  <si>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</si>
  <si>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</si>
  <si>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</si>
  <si>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</si>
  <si>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</si>
  <si>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</si>
  <si>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</si>
  <si>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</si>
  <si>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</si>
  <si>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</si>
  <si>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</si>
  <si>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</si>
  <si>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</si>
  <si>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</si>
  <si>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</si>
  <si>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</si>
  <si>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</si>
  <si>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</si>
  <si>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</si>
  <si>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</si>
  <si>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</si>
  <si>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</si>
  <si>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</si>
  <si>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</si>
  <si>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</si>
  <si>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</si>
  <si>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</si>
  <si>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</si>
  <si>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</si>
  <si>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</si>
  <si>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</si>
  <si>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</si>
  <si>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</si>
  <si>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</si>
  <si>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</si>
  <si>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</si>
  <si>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</si>
  <si>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</si>
  <si>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</si>
  <si>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</si>
  <si>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</si>
  <si>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</si>
  <si>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</si>
  <si>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</si>
  <si>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</si>
  <si>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</si>
  <si>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</si>
  <si>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</si>
  <si>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</si>
  <si>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</si>
  <si>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</si>
  <si>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</si>
  <si>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</si>
  <si>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</si>
  <si>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</si>
  <si>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</si>
  <si>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</si>
  <si>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</si>
  <si>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</si>
  <si>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</si>
  <si>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</si>
  <si>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</si>
  <si>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</si>
  <si>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</si>
  <si>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</si>
  <si>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</si>
  <si>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</si>
  <si>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</si>
  <si>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</si>
  <si>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</si>
  <si>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</si>
  <si>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</si>
  <si>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</si>
  <si>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</si>
  <si>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</si>
  <si>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</si>
  <si>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</si>
  <si>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</si>
  <si>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</si>
  <si>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</si>
  <si>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</si>
  <si>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</si>
  <si>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</si>
  <si>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</si>
  <si>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</si>
  <si>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</si>
  <si>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</si>
  <si>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</si>
  <si>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</si>
  <si>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</si>
  <si>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</si>
  <si>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</si>
  <si>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</si>
  <si>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</si>
  <si>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</si>
  <si>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</si>
  <si>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</si>
  <si>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</si>
  <si>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</si>
  <si>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</si>
  <si>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</si>
  <si>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</si>
  <si>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</si>
  <si>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</si>
  <si>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</si>
  <si>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</si>
  <si>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</si>
  <si>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</si>
  <si>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</si>
  <si>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</si>
  <si>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</si>
  <si>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</si>
  <si>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</si>
  <si>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</si>
  <si>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</si>
  <si>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</si>
  <si>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</si>
  <si>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</si>
  <si>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</si>
  <si>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</si>
  <si>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</si>
  <si>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</si>
  <si>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</si>
  <si>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</si>
  <si>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</si>
  <si>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</si>
  <si>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</si>
  <si>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</si>
  <si>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</si>
  <si>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</si>
  <si>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</si>
  <si>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</si>
  <si>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</si>
  <si>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</si>
  <si>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</si>
  <si>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</si>
  <si>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</si>
  <si>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</si>
  <si>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</si>
  <si>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</si>
  <si>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</si>
  <si>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</si>
  <si>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</si>
  <si>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</si>
  <si>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</si>
  <si>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</si>
  <si>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</si>
  <si>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</si>
  <si>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</si>
  <si>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</si>
  <si>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</si>
  <si>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</si>
  <si>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</si>
  <si>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</si>
  <si>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</si>
  <si>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</si>
  <si>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</si>
  <si>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</si>
  <si>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</si>
  <si>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</si>
  <si>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</si>
  <si>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</si>
  <si>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</si>
  <si>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</si>
  <si>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</si>
  <si>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</si>
  <si>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</si>
  <si>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</si>
  <si>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</si>
  <si>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</si>
  <si>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</si>
  <si>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</si>
  <si>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</si>
  <si>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</si>
  <si>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</si>
  <si>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</si>
  <si>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</si>
  <si>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</si>
  <si>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</si>
  <si>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</si>
  <si>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</si>
  <si>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</si>
  <si>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</si>
  <si>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</si>
  <si>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</si>
  <si>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</si>
  <si>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</si>
  <si>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</si>
  <si>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</si>
  <si>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</si>
  <si>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</si>
  <si>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</si>
  <si>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</si>
  <si>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</si>
  <si>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</si>
  <si>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</si>
  <si>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</si>
  <si>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</si>
  <si>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</si>
  <si>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</si>
  <si>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</si>
  <si>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</si>
  <si>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</si>
  <si>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</si>
  <si>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</si>
  <si>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</si>
  <si>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</si>
  <si>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</si>
  <si>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</si>
  <si>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</si>
  <si>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</si>
  <si>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</si>
  <si>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</si>
  <si>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</si>
  <si>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</si>
  <si>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</si>
  <si>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</si>
  <si>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</si>
  <si>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</si>
  <si>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</si>
  <si>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</si>
  <si>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</si>
  <si>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</si>
  <si>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</si>
  <si>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</si>
  <si>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</si>
  <si>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</si>
  <si>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</si>
  <si>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</si>
  <si>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</si>
  <si>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</si>
  <si>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</si>
  <si>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</si>
  <si>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</si>
  <si>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</si>
  <si>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</si>
  <si>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</si>
  <si>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</si>
  <si>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</si>
  <si>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</si>
  <si>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</si>
  <si>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</si>
  <si>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</si>
  <si>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</si>
  <si>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</si>
  <si>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</si>
  <si>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</si>
  <si>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</si>
  <si>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</si>
  <si>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</si>
  <si>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</si>
  <si>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</si>
  <si>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</si>
  <si>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</si>
  <si>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</si>
  <si>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</si>
  <si>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</si>
  <si>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</si>
  <si>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</si>
  <si>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</si>
  <si>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</si>
  <si>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</si>
  <si>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</si>
  <si>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</si>
  <si>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</si>
  <si>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</si>
  <si>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</si>
  <si>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</si>
  <si>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</si>
  <si>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</si>
  <si>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</si>
  <si>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</si>
  <si>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</si>
  <si>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</si>
  <si>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</si>
  <si>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</si>
  <si>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</si>
  <si>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</si>
  <si>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</si>
  <si>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</si>
  <si>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</si>
  <si>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</si>
  <si>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</si>
  <si>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</si>
  <si>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</si>
  <si>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</si>
  <si>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</si>
  <si>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</si>
  <si>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</si>
  <si>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</si>
  <si>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</si>
  <si>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</si>
  <si>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</si>
  <si>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</si>
  <si>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</si>
  <si>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</si>
  <si>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</si>
  <si>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</si>
  <si>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</si>
  <si>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</si>
  <si>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</si>
  <si>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</si>
  <si>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</si>
  <si>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</si>
  <si>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</si>
  <si>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</si>
  <si>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</si>
  <si>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</si>
  <si>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</si>
  <si>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</si>
  <si>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</si>
  <si>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</si>
  <si>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</si>
  <si>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</si>
  <si>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</si>
  <si>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</si>
  <si>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</si>
  <si>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</si>
  <si>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</si>
  <si>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</si>
  <si>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</si>
  <si>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</si>
  <si>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</si>
  <si>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</si>
  <si>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</si>
  <si>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</si>
  <si>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</si>
  <si>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</si>
  <si>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</si>
  <si>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</si>
  <si>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</si>
  <si>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</si>
  <si>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</si>
  <si>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</si>
  <si>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</si>
  <si>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</si>
  <si>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</si>
  <si>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</si>
  <si>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</si>
  <si>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</si>
  <si>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</si>
  <si>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</si>
  <si>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</si>
  <si>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</si>
  <si>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</si>
  <si>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</si>
  <si>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</si>
  <si>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</si>
  <si>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</si>
  <si>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</si>
  <si>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</si>
  <si>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</si>
  <si>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</si>
  <si>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</si>
  <si>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</si>
  <si>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</si>
  <si>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</si>
  <si>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</si>
  <si>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</si>
  <si>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</si>
  <si>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</si>
  <si>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</si>
  <si>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</si>
  <si>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</si>
  <si>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</si>
  <si>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</si>
  <si>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</si>
  <si>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</si>
  <si>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</si>
  <si>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</si>
  <si>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</si>
  <si>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</si>
  <si>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</si>
  <si>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</si>
  <si>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</si>
  <si>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</si>
  <si>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</si>
  <si>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</si>
  <si>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</si>
  <si>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</si>
  <si>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</si>
  <si>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</si>
  <si>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</si>
  <si>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</si>
  <si>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</si>
  <si>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</si>
  <si>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</si>
  <si>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</si>
  <si>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</si>
  <si>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</si>
  <si>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</si>
  <si>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</si>
  <si>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</si>
  <si>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</si>
  <si>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</si>
  <si>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</si>
  <si>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</si>
  <si>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</si>
  <si>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</si>
  <si>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</si>
  <si>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</si>
  <si>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</si>
  <si>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</si>
  <si>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</si>
  <si>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</si>
  <si>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</si>
  <si>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</si>
  <si>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</si>
  <si>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</si>
  <si>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</si>
  <si>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</si>
  <si>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</si>
  <si>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</si>
  <si>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</si>
  <si>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</si>
  <si>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</si>
  <si>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</si>
  <si>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</si>
  <si>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</si>
  <si>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</si>
  <si>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</si>
  <si>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</si>
  <si>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</si>
  <si>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</si>
  <si>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</si>
  <si>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</si>
  <si>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</si>
  <si>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</si>
  <si>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</si>
  <si>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</si>
  <si>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</si>
  <si>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</si>
  <si>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</si>
  <si>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</si>
  <si>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</si>
  <si>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</si>
  <si>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</si>
  <si>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</si>
  <si>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</si>
  <si>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</si>
  <si>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</si>
  <si>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</si>
  <si>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</si>
  <si>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</si>
  <si>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</si>
  <si>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</si>
  <si>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</si>
  <si>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</si>
  <si>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</si>
  <si>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</si>
  <si>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</si>
  <si>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</si>
  <si>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</si>
  <si>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</si>
  <si>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</si>
  <si>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</si>
  <si>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</si>
  <si>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</si>
  <si>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</si>
  <si>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</si>
  <si>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</si>
  <si>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</si>
  <si>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</si>
  <si>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</si>
  <si>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</si>
  <si>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</si>
  <si>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</si>
  <si>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</si>
  <si>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</si>
  <si>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</si>
  <si>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</si>
  <si>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</si>
  <si>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</si>
  <si>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</si>
  <si>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</si>
  <si>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</si>
  <si>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</si>
  <si>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</si>
  <si>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</si>
  <si>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</si>
  <si>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</si>
  <si>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</si>
  <si>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</si>
  <si>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</si>
  <si>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</si>
  <si>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</si>
  <si>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</si>
  <si>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</si>
  <si>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</si>
  <si>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</si>
  <si>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</si>
  <si>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</si>
  <si>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</si>
  <si>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</si>
  <si>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</si>
  <si>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</si>
  <si>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</si>
  <si>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</si>
  <si>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</si>
  <si>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</si>
  <si>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</si>
  <si>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</si>
  <si>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</si>
  <si>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</si>
  <si>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</si>
  <si>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</si>
  <si>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</si>
  <si>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</si>
  <si>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</si>
  <si>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</si>
  <si>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</si>
  <si>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</si>
  <si>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</si>
  <si>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</si>
  <si>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</si>
  <si>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</si>
  <si>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</si>
  <si>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</si>
  <si>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</si>
  <si>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</si>
  <si>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</si>
  <si>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</si>
  <si>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</si>
  <si>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</si>
  <si>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</si>
  <si>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</si>
  <si>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</si>
  <si>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</si>
  <si>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</si>
  <si>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</si>
  <si>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</si>
  <si>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</si>
  <si>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</si>
  <si>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</si>
  <si>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</si>
  <si>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</si>
  <si>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</si>
  <si>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</si>
  <si>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</si>
  <si>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</si>
  <si>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</si>
  <si>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</si>
  <si>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</si>
  <si>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</si>
  <si>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</si>
  <si>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</si>
  <si>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</si>
  <si>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</si>
  <si>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</si>
  <si>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</si>
  <si>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</si>
  <si>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</si>
  <si>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</si>
  <si>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</si>
  <si>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</si>
  <si>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</si>
  <si>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</si>
  <si>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</si>
  <si>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</si>
  <si>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</si>
  <si>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</si>
  <si>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</si>
  <si>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</si>
  <si>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</si>
  <si>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</si>
  <si>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</si>
  <si>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</si>
  <si>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</si>
  <si>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</si>
  <si>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</si>
  <si>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</si>
  <si>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</si>
  <si>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</si>
  <si>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</si>
  <si>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</si>
  <si>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</si>
  <si>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</si>
  <si>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</si>
  <si>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</si>
  <si>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</si>
  <si>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</si>
  <si>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</si>
  <si>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</si>
  <si>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</si>
  <si>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</si>
  <si>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</si>
  <si>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</si>
  <si>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</si>
  <si>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</si>
  <si>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</si>
  <si>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</si>
  <si>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</si>
  <si>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</si>
  <si>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</si>
  <si>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</si>
  <si>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</si>
  <si>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</si>
  <si>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</si>
  <si>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</si>
  <si>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</si>
  <si>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</si>
  <si>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</si>
  <si>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</si>
  <si>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</si>
  <si>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</si>
  <si>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</si>
  <si>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</si>
  <si>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</si>
  <si>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</si>
  <si>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</si>
  <si>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</si>
  <si>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</si>
  <si>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</si>
  <si>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</si>
  <si>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</si>
  <si>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</si>
  <si>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</si>
  <si>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</si>
  <si>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</si>
  <si>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</si>
  <si>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</si>
  <si>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</si>
  <si>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</si>
  <si>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</si>
  <si>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</si>
  <si>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</si>
  <si>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</si>
  <si>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</si>
  <si>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</si>
  <si>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</si>
  <si>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</si>
  <si>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</si>
  <si>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</si>
  <si>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</si>
  <si>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</si>
  <si>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</si>
  <si>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</si>
  <si>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</si>
  <si>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</si>
  <si>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</si>
  <si>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</si>
  <si>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</si>
  <si>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</si>
  <si>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</si>
  <si>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</si>
  <si>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</si>
  <si>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</si>
  <si>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</si>
  <si>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</si>
  <si>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</si>
  <si>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</si>
  <si>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</si>
  <si>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</si>
  <si>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</si>
  <si>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</si>
  <si>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</si>
  <si>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</si>
  <si>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</si>
  <si>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</si>
  <si>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</si>
  <si>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</si>
  <si>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</si>
  <si>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</si>
  <si>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</si>
  <si>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</si>
  <si>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</si>
  <si>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</si>
  <si>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</si>
  <si>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</si>
  <si>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</si>
  <si>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</si>
  <si>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</si>
  <si>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</si>
  <si>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</si>
  <si>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</si>
  <si>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</si>
  <si>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</si>
  <si>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</si>
  <si>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</si>
  <si>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</si>
  <si>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</si>
  <si>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</si>
  <si>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</si>
  <si>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</si>
  <si>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</si>
  <si>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</si>
  <si>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</si>
  <si>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</si>
  <si>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</si>
  <si>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</si>
  <si>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</si>
  <si>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</si>
  <si>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</si>
  <si>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</si>
  <si>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</si>
  <si>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</si>
  <si>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</si>
  <si>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</si>
  <si>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</si>
  <si>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</si>
  <si>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</si>
  <si>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</si>
  <si>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</si>
  <si>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</si>
  <si>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</si>
  <si>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</si>
  <si>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</si>
  <si>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</si>
  <si>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</si>
  <si>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</si>
  <si>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</si>
  <si>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</si>
  <si>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</si>
  <si>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</si>
  <si>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</si>
  <si>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</si>
  <si>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</si>
  <si>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</si>
  <si>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</si>
  <si>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</si>
  <si>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</si>
  <si>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</si>
  <si>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</si>
  <si>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</si>
  <si>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</si>
  <si>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</si>
  <si>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</si>
  <si>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</si>
  <si>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</si>
  <si>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</si>
  <si>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</si>
  <si>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</si>
  <si>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</si>
  <si>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</si>
  <si>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</si>
  <si>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</si>
  <si>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</si>
  <si>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</si>
  <si>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</si>
  <si>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</si>
  <si>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</si>
  <si>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</si>
  <si>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</si>
  <si>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</si>
  <si>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</si>
  <si>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</si>
  <si>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</si>
  <si>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</si>
  <si>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</si>
  <si>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</si>
  <si>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</si>
  <si>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</si>
  <si>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</si>
  <si>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</si>
  <si>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</si>
  <si>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</si>
  <si>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</si>
  <si>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</si>
  <si>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</si>
  <si>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</si>
  <si>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</si>
  <si>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</si>
  <si>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</si>
  <si>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</si>
  <si>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</si>
  <si>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</si>
  <si>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</si>
  <si>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</si>
  <si>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</si>
  <si>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</si>
  <si>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</si>
  <si>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</si>
  <si>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</si>
  <si>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</si>
  <si>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</si>
  <si>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</si>
  <si>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</si>
  <si>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</si>
  <si>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</si>
  <si>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</si>
  <si>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</si>
  <si>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</si>
  <si>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</si>
  <si>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</si>
  <si>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</si>
  <si>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</si>
  <si>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</si>
  <si>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</si>
  <si>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</si>
  <si>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</si>
  <si>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</si>
  <si>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</si>
  <si>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</si>
  <si>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</si>
  <si>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</si>
  <si>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</si>
  <si>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</si>
  <si>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</si>
  <si>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</si>
  <si>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</si>
  <si>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</si>
  <si>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</si>
  <si>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</si>
  <si>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</si>
  <si>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</si>
  <si>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</si>
  <si>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</si>
  <si>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</si>
  <si>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</si>
  <si>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</si>
  <si>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</si>
  <si>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</si>
  <si>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</si>
  <si>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</si>
  <si>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</si>
  <si>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</si>
  <si>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</si>
  <si>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</si>
  <si>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</si>
  <si>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</si>
  <si>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</si>
  <si>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</si>
  <si>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</si>
  <si>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</si>
  <si>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</si>
  <si>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</si>
  <si>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</si>
  <si>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</si>
  <si>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</si>
  <si>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</si>
  <si>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</si>
  <si>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</si>
  <si>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</si>
  <si>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</si>
  <si>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</si>
  <si>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</si>
  <si>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</si>
  <si>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</si>
  <si>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</si>
  <si>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</si>
  <si>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</si>
  <si>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</si>
  <si>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</si>
  <si>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</si>
  <si>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</si>
  <si>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</si>
  <si>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</si>
  <si>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</si>
  <si>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</si>
  <si>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</si>
  <si>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</si>
  <si>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</si>
  <si>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</si>
  <si>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</si>
  <si>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</si>
  <si>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</si>
  <si>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</si>
  <si>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</si>
  <si>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</si>
  <si>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</si>
  <si>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</si>
  <si>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</si>
  <si>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</si>
  <si>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</si>
  <si>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</si>
  <si>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</si>
  <si>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</si>
  <si>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</si>
  <si>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</si>
  <si>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</si>
  <si>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</si>
  <si>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</si>
  <si>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</si>
  <si>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</si>
  <si>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</si>
  <si>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</si>
  <si>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</si>
  <si>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</si>
  <si>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</si>
  <si>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</si>
  <si>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</si>
  <si>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</si>
  <si>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</si>
  <si>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</si>
  <si>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</si>
  <si>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</si>
  <si>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</si>
  <si>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</si>
  <si>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</si>
  <si>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</si>
  <si>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</si>
  <si>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</si>
  <si>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</si>
  <si>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</si>
  <si>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</si>
  <si>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</si>
  <si>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</si>
  <si>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</si>
  <si>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</si>
  <si>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</si>
  <si>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</si>
  <si>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</si>
  <si>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</si>
  <si>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</si>
  <si>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</si>
  <si>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</si>
  <si>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</si>
  <si>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</si>
  <si>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</si>
  <si>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</si>
  <si>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</si>
  <si>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</si>
  <si>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</si>
  <si>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</si>
  <si>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</si>
  <si>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</si>
  <si>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</si>
  <si>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</si>
  <si>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</si>
  <si>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</si>
  <si>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</si>
  <si>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</si>
  <si>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</si>
  <si>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</si>
  <si>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</si>
  <si>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</si>
  <si>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</si>
  <si>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</si>
  <si>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</si>
  <si>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</si>
  <si>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</si>
  <si>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</si>
  <si>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</si>
  <si>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</si>
  <si>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</si>
  <si>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</si>
  <si>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</si>
  <si>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</si>
  <si>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</si>
  <si>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</si>
  <si>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</si>
  <si>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</si>
  <si>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</si>
  <si>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</si>
  <si>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</si>
  <si>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</si>
  <si>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</si>
  <si>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</si>
  <si>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</si>
  <si>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</si>
  <si>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</si>
  <si>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</si>
  <si>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</si>
  <si>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</si>
  <si>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</si>
  <si>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</si>
  <si>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</si>
  <si>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</si>
  <si>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</si>
  <si>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</si>
  <si>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</si>
  <si>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</si>
  <si>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</si>
  <si>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</si>
  <si>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</si>
  <si>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</si>
  <si>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</si>
  <si>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</si>
  <si>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</si>
  <si>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</si>
  <si>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</si>
  <si>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</si>
  <si>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</si>
  <si>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</si>
  <si>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</si>
  <si>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</si>
  <si>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</si>
  <si>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</si>
  <si>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</si>
  <si>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</si>
  <si>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</si>
  <si>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</si>
  <si>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</si>
  <si>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</si>
  <si>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</si>
  <si>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</si>
  <si>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</si>
  <si>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</si>
  <si>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</si>
  <si>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</si>
  <si>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</si>
  <si>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</si>
  <si>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</si>
  <si>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</si>
  <si>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</si>
  <si>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</si>
  <si>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</si>
  <si>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</si>
  <si>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</si>
  <si>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</si>
  <si>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</si>
  <si>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</si>
  <si>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</si>
  <si>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</si>
  <si>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</si>
  <si>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</si>
  <si>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</si>
  <si>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</si>
  <si>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</si>
  <si>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</si>
  <si>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</si>
  <si>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</si>
  <si>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</si>
  <si>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</si>
  <si>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</si>
  <si>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</si>
  <si>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</si>
  <si>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</si>
  <si>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</si>
  <si>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</si>
  <si>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</si>
  <si>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</si>
  <si>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</si>
  <si>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</si>
  <si>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</si>
  <si>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</si>
  <si>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</si>
  <si>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</si>
  <si>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</si>
  <si>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</si>
  <si>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</si>
  <si>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</si>
  <si>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</si>
  <si>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</si>
  <si>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</si>
  <si>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</si>
  <si>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</si>
  <si>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</si>
  <si>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</si>
  <si>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</si>
  <si>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</si>
  <si>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</si>
  <si>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</si>
  <si>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</si>
  <si>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</si>
  <si>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</si>
  <si>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</si>
  <si>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</si>
  <si>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</si>
  <si>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</si>
  <si>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</si>
  <si>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</si>
  <si>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</si>
  <si>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</si>
  <si>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</si>
  <si>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</si>
  <si>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</si>
  <si>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</si>
  <si>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</si>
  <si>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</si>
  <si>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</si>
  <si>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</si>
  <si>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</si>
  <si>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</si>
  <si>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</si>
  <si>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</si>
  <si>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</si>
  <si>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</si>
  <si>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</si>
  <si>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</si>
  <si>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</si>
  <si>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</si>
  <si>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</si>
  <si>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</si>
  <si>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</si>
  <si>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</si>
  <si>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</si>
  <si>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</si>
  <si>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</si>
  <si>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</si>
  <si>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</si>
  <si>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</si>
  <si>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</si>
  <si>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</si>
  <si>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</si>
  <si>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</si>
  <si>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</si>
  <si>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</si>
  <si>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</si>
  <si>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</si>
  <si>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</si>
  <si>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</si>
  <si>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</si>
  <si>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</si>
  <si>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</si>
  <si>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</si>
  <si>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</si>
  <si>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</si>
  <si>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</si>
  <si>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</si>
  <si>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</si>
  <si>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</si>
  <si>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</si>
  <si>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</si>
  <si>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</si>
  <si>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</si>
  <si>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</si>
  <si>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</si>
  <si>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</si>
  <si>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</si>
  <si>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</si>
  <si>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</si>
  <si>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</si>
  <si>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</si>
  <si>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</si>
  <si>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</si>
  <si>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</si>
  <si>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</si>
  <si>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</si>
  <si>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</si>
  <si>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</si>
  <si>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</si>
  <si>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</si>
  <si>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</si>
  <si>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</si>
  <si>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</si>
  <si>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</si>
  <si>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</si>
  <si>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</si>
  <si>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</si>
  <si>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</si>
  <si>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</si>
  <si>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</si>
  <si>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</si>
  <si>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</si>
  <si>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</si>
  <si>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</si>
  <si>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</si>
  <si>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</si>
  <si>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</si>
  <si>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</si>
  <si>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</si>
  <si>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</si>
  <si>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</si>
  <si>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</si>
  <si>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</si>
  <si>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</si>
  <si>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</si>
  <si>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</si>
  <si>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</si>
  <si>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</si>
  <si>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</si>
  <si>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</si>
  <si>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</si>
  <si>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</si>
  <si>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</si>
  <si>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</si>
  <si>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</si>
  <si>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</si>
  <si>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</si>
  <si>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</si>
  <si>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</si>
  <si>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</si>
  <si>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</si>
  <si>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</si>
  <si>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</si>
  <si>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</si>
  <si>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</si>
  <si>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</si>
  <si>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</si>
  <si>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</si>
  <si>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</si>
  <si>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</si>
  <si>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</si>
  <si>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</si>
  <si>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</si>
  <si>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</si>
  <si>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</si>
  <si>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</si>
  <si>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</si>
  <si>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</si>
  <si>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</si>
  <si>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</si>
  <si>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</si>
  <si>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</si>
  <si>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</si>
  <si>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</si>
  <si>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</si>
  <si>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</si>
  <si>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</si>
  <si>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</si>
  <si>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</si>
  <si>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</si>
  <si>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</si>
  <si>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</si>
  <si>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</si>
  <si>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</si>
  <si>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</si>
  <si>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</si>
  <si>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</si>
  <si>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</si>
  <si>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</si>
  <si>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</si>
  <si>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</si>
  <si>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</si>
  <si>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</si>
  <si>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</si>
  <si>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</si>
  <si>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</si>
  <si>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</si>
  <si>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</si>
  <si>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</si>
  <si>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</si>
  <si>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</si>
  <si>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</si>
  <si>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</si>
  <si>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</si>
  <si>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</si>
  <si>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</si>
  <si>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</si>
  <si>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</si>
  <si>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</si>
  <si>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</si>
  <si>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</si>
  <si>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</si>
  <si>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</si>
  <si>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</si>
  <si>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</si>
  <si>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</si>
  <si>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</si>
  <si>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</si>
  <si>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</si>
  <si>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</si>
  <si>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</si>
  <si>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</si>
  <si>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</si>
  <si>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</si>
  <si>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</si>
  <si>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</si>
  <si>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</si>
  <si>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</si>
  <si>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</si>
  <si>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</si>
  <si>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</si>
  <si>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</si>
  <si>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</si>
  <si>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</si>
  <si>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</si>
  <si>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</si>
  <si>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</si>
  <si>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</si>
  <si>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</si>
  <si>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</si>
  <si>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</si>
  <si>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</si>
  <si>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</si>
  <si>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</si>
  <si>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</si>
  <si>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</si>
  <si>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</si>
  <si>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</si>
  <si>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</si>
  <si>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</si>
  <si>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</si>
  <si>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</si>
  <si>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</si>
  <si>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</si>
  <si>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</si>
  <si>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</si>
  <si>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</si>
  <si>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</si>
  <si>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</si>
  <si>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</si>
  <si>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</si>
  <si>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</si>
  <si>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</si>
  <si>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</si>
  <si>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</si>
  <si>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</si>
  <si>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</si>
  <si>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</si>
  <si>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</si>
  <si>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</si>
  <si>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</si>
  <si>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</si>
  <si>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</si>
  <si>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</si>
  <si>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</si>
  <si>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</si>
  <si>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</si>
  <si>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</si>
  <si>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</si>
  <si>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</si>
  <si>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</si>
  <si>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</si>
  <si>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</si>
  <si>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</si>
  <si>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</si>
  <si>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</si>
  <si>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</si>
  <si>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</si>
  <si>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</si>
  <si>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</si>
  <si>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</si>
  <si>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</si>
  <si>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</si>
  <si>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</si>
  <si>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</si>
  <si>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</si>
  <si>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</si>
  <si>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</si>
  <si>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</si>
  <si>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</si>
  <si>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</si>
  <si>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</si>
  <si>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</si>
  <si>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</si>
  <si>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</si>
  <si>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</si>
  <si>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</si>
  <si>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</si>
  <si>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</si>
  <si>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</si>
  <si>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</si>
  <si>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</si>
  <si>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</si>
  <si>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</si>
  <si>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</si>
  <si>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</si>
  <si>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</si>
  <si>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</si>
  <si>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</si>
  <si>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</si>
  <si>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</si>
  <si>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</si>
  <si>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</si>
  <si>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</si>
  <si>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</si>
  <si>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</si>
  <si>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</si>
  <si>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</si>
  <si>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</si>
  <si>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</si>
  <si>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</si>
  <si>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</si>
  <si>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</si>
  <si>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</si>
  <si>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</si>
  <si>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</si>
  <si>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</si>
  <si>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</si>
  <si>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</si>
  <si>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</si>
  <si>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</si>
  <si>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</si>
  <si>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</si>
  <si>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</si>
  <si>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</si>
  <si>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</si>
  <si>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</si>
  <si>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</si>
  <si>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</si>
  <si>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</si>
  <si>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</si>
  <si>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</si>
  <si>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</si>
  <si>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</si>
  <si>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</si>
  <si>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</si>
  <si>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</si>
  <si>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</si>
  <si>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</si>
  <si>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</si>
  <si>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</si>
  <si>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</si>
  <si>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</si>
  <si>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</si>
  <si>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</si>
  <si>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</si>
  <si>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</si>
  <si>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</si>
  <si>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</si>
  <si>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</si>
  <si>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</si>
  <si>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</si>
  <si>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</si>
  <si>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</si>
  <si>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</si>
  <si>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</si>
  <si>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</si>
  <si>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</si>
  <si>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</si>
  <si>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</si>
  <si>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</si>
  <si>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</si>
  <si>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</si>
  <si>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</si>
  <si>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</si>
  <si>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</si>
  <si>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</si>
  <si>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</si>
  <si>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</si>
  <si>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</si>
  <si>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</si>
  <si>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</si>
  <si>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</si>
  <si>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</si>
  <si>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</si>
  <si>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</si>
  <si>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</si>
  <si>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</si>
  <si>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</si>
  <si>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</si>
  <si>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</si>
  <si>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</si>
  <si>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</si>
  <si>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</si>
  <si>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</si>
  <si>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</si>
  <si>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</si>
  <si>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</si>
  <si>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</si>
  <si>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</si>
  <si>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</si>
  <si>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</si>
  <si>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</si>
  <si>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</si>
  <si>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</si>
  <si>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</si>
  <si>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</si>
  <si>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</si>
  <si>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</si>
  <si>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</si>
  <si>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</si>
  <si>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</si>
  <si>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</si>
  <si>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</si>
  <si>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</si>
  <si>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</si>
  <si>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</si>
  <si>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</si>
  <si>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</si>
  <si>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</si>
  <si>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</si>
  <si>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</si>
  <si>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</si>
  <si>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</si>
  <si>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</si>
  <si>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</si>
  <si>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</si>
  <si>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</si>
  <si>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</si>
  <si>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</si>
  <si>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</si>
  <si>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</si>
  <si>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</si>
  <si>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</si>
  <si>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</si>
  <si>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</si>
  <si>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</si>
  <si>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</si>
  <si>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</si>
  <si>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</si>
  <si>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</si>
  <si>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</si>
  <si>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</si>
  <si>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</si>
  <si>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</si>
  <si>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</si>
  <si>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</si>
  <si>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</si>
  <si>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</si>
  <si>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</si>
  <si>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</si>
  <si>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</si>
  <si>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</si>
  <si>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</si>
  <si>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</si>
  <si>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</si>
  <si>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</si>
  <si>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</si>
  <si>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</si>
  <si>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</si>
  <si>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</si>
  <si>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</si>
  <si>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</si>
  <si>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</si>
  <si>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</si>
  <si>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</si>
  <si>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</si>
  <si>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</si>
  <si>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</si>
  <si>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</si>
  <si>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</si>
  <si>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</si>
  <si>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</si>
  <si>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</si>
  <si>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</si>
  <si>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</si>
  <si>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</si>
  <si>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</si>
  <si>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</si>
  <si>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</si>
  <si>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</si>
  <si>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</si>
  <si>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</si>
  <si>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</si>
  <si>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</si>
  <si>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</si>
  <si>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</si>
  <si>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</si>
  <si>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</si>
  <si>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</si>
  <si>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</si>
  <si>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</si>
  <si>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</si>
  <si>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</si>
  <si>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</si>
  <si>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</si>
  <si>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</si>
  <si>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</si>
  <si>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</si>
  <si>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</si>
  <si>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</si>
  <si>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</si>
  <si>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</si>
  <si>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</si>
  <si>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</si>
  <si>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</si>
  <si>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</si>
  <si>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</si>
  <si>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</si>
  <si>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</si>
  <si>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</si>
  <si>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</si>
  <si>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</si>
  <si>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</si>
  <si>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</si>
  <si>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</si>
  <si>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</si>
  <si>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</si>
  <si>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</si>
  <si>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</si>
  <si>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</si>
  <si>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</si>
  <si>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</si>
  <si>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</si>
  <si>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</si>
  <si>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</si>
  <si>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</si>
  <si>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</si>
  <si>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</si>
  <si>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</si>
  <si>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</si>
  <si>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</si>
  <si>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</si>
  <si>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</si>
  <si>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</si>
  <si>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</si>
  <si>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</si>
  <si>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</si>
  <si>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</si>
  <si>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</si>
  <si>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</si>
  <si>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</si>
  <si>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</si>
  <si>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</si>
  <si>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</si>
  <si>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</si>
  <si>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</si>
  <si>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</si>
  <si>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</si>
  <si>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</si>
  <si>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</si>
  <si>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</si>
  <si>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</si>
  <si>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</si>
  <si>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</si>
  <si>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</si>
  <si>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</si>
  <si>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</si>
  <si>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</si>
  <si>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</si>
  <si>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</si>
  <si>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</si>
  <si>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</si>
  <si>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</si>
  <si>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</si>
  <si>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</si>
  <si>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</si>
  <si>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</si>
  <si>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</si>
  <si>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</si>
  <si>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</si>
  <si>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</si>
  <si>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</si>
  <si>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</si>
  <si>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</si>
  <si>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</si>
  <si>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</si>
  <si>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</si>
  <si>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</si>
  <si>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</si>
  <si>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</si>
  <si>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</si>
  <si>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</si>
  <si>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</si>
  <si>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</si>
  <si>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</si>
  <si>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</si>
  <si>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</si>
  <si>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</si>
  <si>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</si>
  <si>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</si>
  <si>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</si>
  <si>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</si>
  <si>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</si>
  <si>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</si>
  <si>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</si>
  <si>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</si>
  <si>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</si>
  <si>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</si>
  <si>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</si>
  <si>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</si>
  <si>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</si>
  <si>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</si>
  <si>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</si>
  <si>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</si>
  <si>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</si>
  <si>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</si>
  <si>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</si>
  <si>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</si>
  <si>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</si>
  <si>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</si>
  <si>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</si>
  <si>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</si>
  <si>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</si>
  <si>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</si>
  <si>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</si>
  <si>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</si>
  <si>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</si>
  <si>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</si>
  <si>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</si>
  <si>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</si>
  <si>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</si>
  <si>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</si>
  <si>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</si>
  <si>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</si>
  <si>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</si>
  <si>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</si>
  <si>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</si>
  <si>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</si>
  <si>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</si>
  <si>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</si>
  <si>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</si>
  <si>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</si>
  <si>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</si>
  <si>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</si>
  <si>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</si>
  <si>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</si>
  <si>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</si>
  <si>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</si>
  <si>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</si>
  <si>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</si>
  <si>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</si>
  <si>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</si>
  <si>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</si>
  <si>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</si>
  <si>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</si>
  <si>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</si>
  <si>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</si>
  <si>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</si>
  <si>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</si>
  <si>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</si>
  <si>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</si>
  <si>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</si>
  <si>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</si>
  <si>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</si>
  <si>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</si>
  <si>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</si>
  <si>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</si>
  <si>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</si>
  <si>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</si>
  <si>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</si>
  <si>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</si>
  <si>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</si>
  <si>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</si>
  <si>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</si>
  <si>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</si>
  <si>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</si>
  <si>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</si>
  <si>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</si>
  <si>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</si>
  <si>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</si>
  <si>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</si>
  <si>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</si>
  <si>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</si>
  <si>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</si>
  <si>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</si>
  <si>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</si>
  <si>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</si>
  <si>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</si>
  <si>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</si>
  <si>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</si>
  <si>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</si>
  <si>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</si>
  <si>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</si>
  <si>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</si>
  <si>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</si>
  <si>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</si>
  <si>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</si>
  <si>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</si>
  <si>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</si>
  <si>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</si>
  <si>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</si>
  <si>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</si>
  <si>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</si>
  <si>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</si>
  <si>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</si>
  <si>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</si>
  <si>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</si>
  <si>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</si>
  <si>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</si>
  <si>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</si>
  <si>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</si>
  <si>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</si>
  <si>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</si>
  <si>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</si>
  <si>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</si>
  <si>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</si>
  <si>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</si>
  <si>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</si>
  <si>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</si>
  <si>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</si>
  <si>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</si>
  <si>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</si>
  <si>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</si>
  <si>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</si>
  <si>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</si>
  <si>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</si>
  <si>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</si>
  <si>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</si>
  <si>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</si>
  <si>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</si>
  <si>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</si>
  <si>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</si>
  <si>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</si>
  <si>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</si>
  <si>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</si>
  <si>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</si>
  <si>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</si>
  <si>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</si>
  <si>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</si>
  <si>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</si>
  <si>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</si>
  <si>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</si>
  <si>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</si>
  <si>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</si>
  <si>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</si>
  <si>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</si>
  <si>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</si>
  <si>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</si>
  <si>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</si>
  <si>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</si>
  <si>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</si>
  <si>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</si>
  <si>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</si>
  <si>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</si>
  <si>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</si>
  <si>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</si>
  <si>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</si>
  <si>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</si>
  <si>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</si>
  <si>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</si>
  <si>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</si>
  <si>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</si>
  <si>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</si>
  <si>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</si>
  <si>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</si>
  <si>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</si>
  <si>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</si>
  <si>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</si>
  <si>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</si>
  <si>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</si>
  <si>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</si>
  <si>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</si>
  <si>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</si>
  <si>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</si>
  <si>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</si>
  <si>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</si>
  <si>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</si>
  <si>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</si>
  <si>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</si>
  <si>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</si>
  <si>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</si>
  <si>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</si>
  <si>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</si>
  <si>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</si>
  <si>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</si>
  <si>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</si>
  <si>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</si>
  <si>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</si>
  <si>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</si>
  <si>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</si>
  <si>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</si>
  <si>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</si>
  <si>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</si>
  <si>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</si>
  <si>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</si>
  <si>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</si>
  <si>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</si>
  <si>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</si>
  <si>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</si>
  <si>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</si>
  <si>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</si>
  <si>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</si>
  <si>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</si>
  <si>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</si>
  <si>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</si>
  <si>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</si>
  <si>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</si>
  <si>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</si>
  <si>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</si>
  <si>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</si>
  <si>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</si>
  <si>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</si>
  <si>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</si>
  <si>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</si>
  <si>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</si>
  <si>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</si>
  <si>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</si>
  <si>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</si>
  <si>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</si>
  <si>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</si>
  <si>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</si>
  <si>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</si>
  <si>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</si>
  <si>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</si>
  <si>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</si>
  <si>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</si>
  <si>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</si>
  <si>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</si>
  <si>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</si>
  <si>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</si>
  <si>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</si>
  <si>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</si>
  <si>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</si>
  <si>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</si>
  <si>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</si>
  <si>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</si>
  <si>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</si>
  <si>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</si>
  <si>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</si>
  <si>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</si>
  <si>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</si>
  <si>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</si>
  <si>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</si>
  <si>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</si>
  <si>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</si>
  <si>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</si>
  <si>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</si>
  <si>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</si>
  <si>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</si>
  <si>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</si>
  <si>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</si>
  <si>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</si>
  <si>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</si>
  <si>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</si>
  <si>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</si>
  <si>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</si>
  <si>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</si>
  <si>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</si>
  <si>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</si>
  <si>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</si>
  <si>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</si>
  <si>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</si>
  <si>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</si>
  <si>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</si>
  <si>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</si>
  <si>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</si>
  <si>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</si>
  <si>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</si>
  <si>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</si>
  <si>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</si>
  <si>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</si>
  <si>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</si>
  <si>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</si>
  <si>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</si>
  <si>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</si>
  <si>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</si>
  <si>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</si>
  <si>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</si>
  <si>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</si>
  <si>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</si>
  <si>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</si>
  <si>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</si>
  <si>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</si>
  <si>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</si>
  <si>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</si>
  <si>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</si>
  <si>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</si>
  <si>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</si>
  <si>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</si>
  <si>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</si>
  <si>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</si>
  <si>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</si>
  <si>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</si>
  <si>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</si>
  <si>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</si>
  <si>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</si>
  <si>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</si>
  <si>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</si>
  <si>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</si>
  <si>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</si>
  <si>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</si>
  <si>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</si>
  <si>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</si>
  <si>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</si>
  <si>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</si>
  <si>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</si>
  <si>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</si>
  <si>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</si>
  <si>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</si>
  <si>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</si>
  <si>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</si>
  <si>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</si>
  <si>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</si>
  <si>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</si>
  <si>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</si>
  <si>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</si>
  <si>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</si>
  <si>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</si>
  <si>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</si>
  <si>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</si>
  <si>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</si>
  <si>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</si>
  <si>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</si>
  <si>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</si>
  <si>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</si>
  <si>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</si>
  <si>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</si>
  <si>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</si>
  <si>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</si>
  <si>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</si>
  <si>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</si>
  <si>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</si>
  <si>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</si>
  <si>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</si>
  <si>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</si>
  <si>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</si>
  <si>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</si>
  <si>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</si>
  <si>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</si>
  <si>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</si>
  <si>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</si>
  <si>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</si>
  <si>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</si>
  <si>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</si>
  <si>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</si>
  <si>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</si>
  <si>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</si>
  <si>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</si>
  <si>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</si>
  <si>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</si>
  <si>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</si>
  <si>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</si>
  <si>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</si>
  <si>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</si>
  <si>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</si>
  <si>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</si>
  <si>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</si>
  <si>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</si>
  <si>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</si>
  <si>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</si>
  <si>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</si>
  <si>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</si>
  <si>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</si>
  <si>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</si>
  <si>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</si>
  <si>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</si>
  <si>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</si>
  <si>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</si>
  <si>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</si>
  <si>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</si>
  <si>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</si>
  <si>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</si>
  <si>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</si>
  <si>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</si>
  <si>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</si>
  <si>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</si>
  <si>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</si>
  <si>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</si>
  <si>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</si>
  <si>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</si>
  <si>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</si>
  <si>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</si>
  <si>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</si>
  <si>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</si>
  <si>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</si>
  <si>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</si>
  <si>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</si>
  <si>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</si>
  <si>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</si>
  <si>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</si>
  <si>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</si>
  <si>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</si>
  <si>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</si>
  <si>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</si>
  <si>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</si>
  <si>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</si>
  <si>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</si>
  <si>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</si>
  <si>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</si>
  <si>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</si>
  <si>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</si>
  <si>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</si>
  <si>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</si>
  <si>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</si>
  <si>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</si>
  <si>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</si>
  <si>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</si>
  <si>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</si>
  <si>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</si>
  <si>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</si>
  <si>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</si>
  <si>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</si>
  <si>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</si>
  <si>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</si>
  <si>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</si>
  <si>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</si>
  <si>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</si>
  <si>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</si>
  <si>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</si>
  <si>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</si>
  <si>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</si>
  <si>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</si>
  <si>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</si>
  <si>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</si>
  <si>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</si>
  <si>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</si>
  <si>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</si>
  <si>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</si>
  <si>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</si>
  <si>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</si>
  <si>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</si>
  <si>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</si>
  <si>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</si>
  <si>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</si>
  <si>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</si>
  <si>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</si>
  <si>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</si>
  <si>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</si>
  <si>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</si>
  <si>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</si>
  <si>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</si>
  <si>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</si>
  <si>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</si>
  <si>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</si>
  <si>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</si>
  <si>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</si>
  <si>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</si>
  <si>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</si>
  <si>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</si>
  <si>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</si>
  <si>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</si>
  <si>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</si>
  <si>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</si>
  <si>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</si>
  <si>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</si>
  <si>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</si>
  <si>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</si>
  <si>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</si>
  <si>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</si>
  <si>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</si>
  <si>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</si>
  <si>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</si>
  <si>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</si>
  <si>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</si>
  <si>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</si>
  <si>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</si>
  <si>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</si>
  <si>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</si>
  <si>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</si>
  <si>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</si>
  <si>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</si>
  <si>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</si>
  <si>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</si>
  <si>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</si>
  <si>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</si>
  <si>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</si>
  <si>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</si>
  <si>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</si>
  <si>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</si>
  <si>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</si>
  <si>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</si>
  <si>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</si>
  <si>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</si>
  <si>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</si>
  <si>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</si>
  <si>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</si>
  <si>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</si>
  <si>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</si>
  <si>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</si>
  <si>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</si>
  <si>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</si>
  <si>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</si>
  <si>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</si>
  <si>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</si>
  <si>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</si>
  <si>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</si>
  <si>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</si>
  <si>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</si>
  <si>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</si>
  <si>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</si>
  <si>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</si>
  <si>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</si>
  <si>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</si>
  <si>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</si>
  <si>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</si>
  <si>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</si>
  <si>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</si>
  <si>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</si>
  <si>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</si>
  <si>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</si>
  <si>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</si>
  <si>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</si>
  <si>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</si>
  <si>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</si>
  <si>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</si>
  <si>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</si>
  <si>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</si>
  <si>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</si>
  <si>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</si>
  <si>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</si>
  <si>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</si>
  <si>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</si>
  <si>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</si>
  <si>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</si>
  <si>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</si>
  <si>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</si>
  <si>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</si>
  <si>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</si>
  <si>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</si>
  <si>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</si>
  <si>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</si>
  <si>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</si>
  <si>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</si>
  <si>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</si>
  <si>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</si>
  <si>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</si>
  <si>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</si>
  <si>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</si>
  <si>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</si>
  <si>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</si>
  <si>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</si>
  <si>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</si>
  <si>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</si>
  <si>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</si>
  <si>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</si>
  <si>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</si>
  <si>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</si>
  <si>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</si>
  <si>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</si>
  <si>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</si>
  <si>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</si>
  <si>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</si>
  <si>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</si>
  <si>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</si>
  <si>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</si>
  <si>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</si>
  <si>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</si>
  <si>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</si>
  <si>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</si>
  <si>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</si>
  <si>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</si>
  <si>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</si>
  <si>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</si>
  <si>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</si>
  <si>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</si>
  <si>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</si>
  <si>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</si>
  <si>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</si>
  <si>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</si>
  <si>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</si>
  <si>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</si>
  <si>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</si>
  <si>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</si>
  <si>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</si>
  <si>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</si>
  <si>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</si>
  <si>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</si>
  <si>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</si>
  <si>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</si>
  <si>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</si>
  <si>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</si>
  <si>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</si>
  <si>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</si>
  <si>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</si>
  <si>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</si>
  <si>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</si>
  <si>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</si>
  <si>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</si>
  <si>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</si>
  <si>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</si>
  <si>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</si>
  <si>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</si>
  <si>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</si>
  <si>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</si>
  <si>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</si>
  <si>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</si>
  <si>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</si>
  <si>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</si>
  <si>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</si>
  <si>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</si>
  <si>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</si>
  <si>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</si>
  <si>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</si>
  <si>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</si>
  <si>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</si>
  <si>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</si>
  <si>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</si>
  <si>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</si>
  <si>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</si>
  <si>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</si>
  <si>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</si>
  <si>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</si>
  <si>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</si>
  <si>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</si>
  <si>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</si>
  <si>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</si>
  <si>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</si>
  <si>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</si>
  <si>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</si>
  <si>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</si>
  <si>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</si>
  <si>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</si>
  <si>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</si>
  <si>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</si>
  <si>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</si>
  <si>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</si>
  <si>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</si>
  <si>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</si>
  <si>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</si>
  <si>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</si>
  <si>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</si>
  <si>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</si>
  <si>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</si>
  <si>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</si>
  <si>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</si>
  <si>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</si>
  <si>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</si>
  <si>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</si>
  <si>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</si>
  <si>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</si>
  <si>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</si>
  <si>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</si>
  <si>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</si>
  <si>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</si>
  <si>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</si>
  <si>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</si>
  <si>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</si>
  <si>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</si>
  <si>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</si>
  <si>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</si>
  <si>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</si>
  <si>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</si>
  <si>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</si>
  <si>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</si>
  <si>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</si>
  <si>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</si>
  <si>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</si>
  <si>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</si>
  <si>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</si>
  <si>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</si>
  <si>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</si>
  <si>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</si>
  <si>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</si>
  <si>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</si>
  <si>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</si>
  <si>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</si>
  <si>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</si>
  <si>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</si>
  <si>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</si>
  <si>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</si>
  <si>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</si>
  <si>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</si>
  <si>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</si>
  <si>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</si>
  <si>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</si>
  <si>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</si>
  <si>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</si>
  <si>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</si>
  <si>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</si>
  <si>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</si>
  <si>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</si>
  <si>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</si>
  <si>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</si>
  <si>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</si>
  <si>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</si>
  <si>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</si>
  <si>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</si>
  <si>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</si>
  <si>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</si>
  <si>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</si>
  <si>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</si>
  <si>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</si>
  <si>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</si>
  <si>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</si>
  <si>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</si>
  <si>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</si>
  <si>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</si>
  <si>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</si>
  <si>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</si>
  <si>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</si>
  <si>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</si>
  <si>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</si>
  <si>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</si>
  <si>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</si>
  <si>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</si>
  <si>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</si>
  <si>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</si>
  <si>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</si>
  <si>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</si>
  <si>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</si>
  <si>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</si>
  <si>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</si>
  <si>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</si>
  <si>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</si>
  <si>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</si>
  <si>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</si>
  <si>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</si>
  <si>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</si>
  <si>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</si>
  <si>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</si>
  <si>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</si>
  <si>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</si>
  <si>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</si>
  <si>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</si>
  <si>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</si>
  <si>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</si>
  <si>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</si>
  <si>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</si>
  <si>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</si>
  <si>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</si>
  <si>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</si>
  <si>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</si>
  <si>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</si>
  <si>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</si>
  <si>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</si>
  <si>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</si>
  <si>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</si>
  <si>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</si>
  <si>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</si>
  <si>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</si>
  <si>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</si>
  <si>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</si>
  <si>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</si>
  <si>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</si>
  <si>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</si>
  <si>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</si>
  <si>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</si>
  <si>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</si>
  <si>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</si>
  <si>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</si>
  <si>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</si>
  <si>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</si>
  <si>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</si>
  <si>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</si>
  <si>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</si>
  <si>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</si>
  <si>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</si>
  <si>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</si>
  <si>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</si>
  <si>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</si>
  <si>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</si>
  <si>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</si>
  <si>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</si>
  <si>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</si>
  <si>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</si>
  <si>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</si>
  <si>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</si>
  <si>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</si>
  <si>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</si>
  <si>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</si>
  <si>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</si>
  <si>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</si>
  <si>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</si>
  <si>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</si>
  <si>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</si>
  <si>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</si>
  <si>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</si>
  <si>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</si>
  <si>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</si>
  <si>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</si>
  <si>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</si>
  <si>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</si>
  <si>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</si>
  <si>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</si>
  <si>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</si>
  <si>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</si>
  <si>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</si>
  <si>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</si>
  <si>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</si>
  <si>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</si>
  <si>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</si>
  <si>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</si>
  <si>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</si>
  <si>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</si>
  <si>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</si>
  <si>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</si>
  <si>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</si>
  <si>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</si>
  <si>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</si>
  <si>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</si>
  <si>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</si>
  <si>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</si>
  <si>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</si>
  <si>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</si>
  <si>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</si>
  <si>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</si>
  <si>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</si>
  <si>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</si>
  <si>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</si>
  <si>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</si>
  <si>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</si>
  <si>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</si>
  <si>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</si>
  <si>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</si>
  <si>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</si>
  <si>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</si>
  <si>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</si>
  <si>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</si>
  <si>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</si>
  <si>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</si>
  <si>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</si>
  <si>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</si>
  <si>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</si>
  <si>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</si>
  <si>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</si>
  <si>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</si>
  <si>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</si>
  <si>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</si>
  <si>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</si>
  <si>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</si>
  <si>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</si>
  <si>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</si>
  <si>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</si>
  <si>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</si>
  <si>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</si>
  <si>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</si>
  <si>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</si>
  <si>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</si>
  <si>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</si>
  <si>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</si>
  <si>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</si>
  <si>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</si>
  <si>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</si>
  <si>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</si>
  <si>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</si>
  <si>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</si>
  <si>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</si>
  <si>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</si>
  <si>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</si>
  <si>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</si>
  <si>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</si>
  <si>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</si>
  <si>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</si>
  <si>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</si>
  <si>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</si>
  <si>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</si>
  <si>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</si>
  <si>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</si>
  <si>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</si>
  <si>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</si>
  <si>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</si>
  <si>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</si>
  <si>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</si>
  <si>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</si>
  <si>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</si>
  <si>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</si>
  <si>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</si>
  <si>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</si>
  <si>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</si>
  <si>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</si>
  <si>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</si>
  <si>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</si>
  <si>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</si>
  <si>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</si>
  <si>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</si>
  <si>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</si>
  <si>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</si>
  <si>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</si>
  <si>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</si>
  <si>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</si>
  <si>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</si>
  <si>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</si>
  <si>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</si>
  <si>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</si>
  <si>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</si>
  <si>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</si>
  <si>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</si>
  <si>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</si>
  <si>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</si>
  <si>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</si>
  <si>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</si>
  <si>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</si>
  <si>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</si>
  <si>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</si>
  <si>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</si>
  <si>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</si>
  <si>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</si>
  <si>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</si>
  <si>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</si>
  <si>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</si>
  <si>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</si>
  <si>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</si>
  <si>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</si>
  <si>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</si>
  <si>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</si>
  <si>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</si>
  <si>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</si>
  <si>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</si>
  <si>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</si>
  <si>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</si>
  <si>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</si>
  <si>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</si>
  <si>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</si>
  <si>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</si>
  <si>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</si>
  <si>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</si>
  <si>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</si>
  <si>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</si>
  <si>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</si>
  <si>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</si>
  <si>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</si>
  <si>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</si>
  <si>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</si>
  <si>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</si>
  <si>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</si>
  <si>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</si>
  <si>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</si>
  <si>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</si>
  <si>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</si>
  <si>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</si>
  <si>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</si>
  <si>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</si>
  <si>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</si>
  <si>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</si>
  <si>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</si>
  <si>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</si>
  <si>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</si>
  <si>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</si>
  <si>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</si>
  <si>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</si>
  <si>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</si>
  <si>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</si>
  <si>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</si>
  <si>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</si>
  <si>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</si>
  <si>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</si>
  <si>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</si>
  <si>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</si>
  <si>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</si>
  <si>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</si>
  <si>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</si>
  <si>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</si>
  <si>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</si>
  <si>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</si>
  <si>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</si>
  <si>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</si>
  <si>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</si>
  <si>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</si>
  <si>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</si>
  <si>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</si>
  <si>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</si>
  <si>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</si>
  <si>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</si>
  <si>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</si>
  <si>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</si>
  <si>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</si>
  <si>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</si>
  <si>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</si>
  <si>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</si>
  <si>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</si>
  <si>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</si>
  <si>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</si>
  <si>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</si>
  <si>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</si>
  <si>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</si>
  <si>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</si>
  <si>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</si>
  <si>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</si>
  <si>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</si>
  <si>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</si>
  <si>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</si>
  <si>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</si>
  <si>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</si>
  <si>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</si>
  <si>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</si>
  <si>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</si>
  <si>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</si>
  <si>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</si>
  <si>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</si>
  <si>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</si>
  <si>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</si>
  <si>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</si>
  <si>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</si>
  <si>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</si>
  <si>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</si>
  <si>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</si>
  <si>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</si>
  <si>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</si>
  <si>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</si>
  <si>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</si>
  <si>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</si>
  <si>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</si>
  <si>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</si>
  <si>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</si>
  <si>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</si>
  <si>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</si>
  <si>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</si>
  <si>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</si>
  <si>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</si>
  <si>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</si>
  <si>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</si>
  <si>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</si>
  <si>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</si>
  <si>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</si>
  <si>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</si>
  <si>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</si>
  <si>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</si>
  <si>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</si>
  <si>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</si>
  <si>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</si>
  <si>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</si>
  <si>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</si>
  <si>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</si>
  <si>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</si>
  <si>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</si>
  <si>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</si>
  <si>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</si>
  <si>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</si>
  <si>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</si>
  <si>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</si>
  <si>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</si>
  <si>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</si>
  <si>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</si>
  <si>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</si>
  <si>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</si>
  <si>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</si>
  <si>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</si>
  <si>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</si>
  <si>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</si>
  <si>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</si>
  <si>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</si>
  <si>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</si>
  <si>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</si>
  <si>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</si>
  <si>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</si>
  <si>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</si>
  <si>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</si>
  <si>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</si>
  <si>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</si>
  <si>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</si>
  <si>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</si>
  <si>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</si>
  <si>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</si>
  <si>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</si>
  <si>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</si>
  <si>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</si>
  <si>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</si>
  <si>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</si>
  <si>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</si>
  <si>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</si>
  <si>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</si>
  <si>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</si>
  <si>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</si>
  <si>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</si>
  <si>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</si>
  <si>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</si>
  <si>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</si>
  <si>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</si>
  <si>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</si>
  <si>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</si>
  <si>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</si>
  <si>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</si>
  <si>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</si>
  <si>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</si>
  <si>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</si>
  <si>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</si>
  <si>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</si>
  <si>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</si>
  <si>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</si>
  <si>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</si>
  <si>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</si>
  <si>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</si>
  <si>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</si>
  <si>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</si>
  <si>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</si>
  <si>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</si>
  <si>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</si>
  <si>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</si>
  <si>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</si>
  <si>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</si>
  <si>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</si>
  <si>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</si>
  <si>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</si>
  <si>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</si>
  <si>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</si>
  <si>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</si>
  <si>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</si>
  <si>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</si>
  <si>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</si>
  <si>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</si>
  <si>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</si>
  <si>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</si>
  <si>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</si>
  <si>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</si>
  <si>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</si>
  <si>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</si>
  <si>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</si>
  <si>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</si>
  <si>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</si>
  <si>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</si>
  <si>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</si>
  <si>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</si>
  <si>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</si>
  <si>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</si>
  <si>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</si>
  <si>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</si>
  <si>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</si>
  <si>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</si>
  <si>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</si>
  <si>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</si>
  <si>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</si>
  <si>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</si>
  <si>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</si>
  <si>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</si>
  <si>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</si>
  <si>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</si>
  <si>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</si>
  <si>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</si>
  <si>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</si>
  <si>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</si>
  <si>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</si>
  <si>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</si>
  <si>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</si>
  <si>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</si>
  <si>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</si>
  <si>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</si>
  <si>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</si>
  <si>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</si>
  <si>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</si>
  <si>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</si>
  <si>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</si>
  <si>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</si>
  <si>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</si>
  <si>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</si>
  <si>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</si>
  <si>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</si>
  <si>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</si>
  <si>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</si>
  <si>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</si>
  <si>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</si>
  <si>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</si>
  <si>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</si>
  <si>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</si>
  <si>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</si>
  <si>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</si>
  <si>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</si>
  <si>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</si>
  <si>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</si>
  <si>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</si>
  <si>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</si>
  <si>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</si>
  <si>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</si>
  <si>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</si>
  <si>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</si>
  <si>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</si>
  <si>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</si>
  <si>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</si>
  <si>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</si>
  <si>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</si>
  <si>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</si>
  <si>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</si>
  <si>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</si>
  <si>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</si>
  <si>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</si>
  <si>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</si>
  <si>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</si>
  <si>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</si>
  <si>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</si>
  <si>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</si>
  <si>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</si>
  <si>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</si>
  <si>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</si>
  <si>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</si>
  <si>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</si>
  <si>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</si>
  <si>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</si>
  <si>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</si>
  <si>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</si>
  <si>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</si>
  <si>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</si>
  <si>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</si>
  <si>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</si>
  <si>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</si>
  <si>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</si>
  <si>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</si>
  <si>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</si>
  <si>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</si>
  <si>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</si>
  <si>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</si>
  <si>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</si>
  <si>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</si>
  <si>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</si>
  <si>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</si>
  <si>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</si>
  <si>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</si>
  <si>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</si>
  <si>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</si>
  <si>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</si>
  <si>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</si>
  <si>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</si>
  <si>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</si>
  <si>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</si>
  <si>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</si>
  <si>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</si>
  <si>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</si>
  <si>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</si>
  <si>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</si>
  <si>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</si>
  <si>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</si>
  <si>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</si>
  <si>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</si>
  <si>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</si>
  <si>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</si>
  <si>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</si>
  <si>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</si>
  <si>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</si>
  <si>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</si>
  <si>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</si>
  <si>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</si>
  <si>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</si>
  <si>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</si>
  <si>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</si>
  <si>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</si>
  <si>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</si>
  <si>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</si>
  <si>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</si>
  <si>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</si>
  <si>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</si>
  <si>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</si>
  <si>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</si>
  <si>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</si>
  <si>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</si>
  <si>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</si>
  <si>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</si>
  <si>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</si>
  <si>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</si>
  <si>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</si>
  <si>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</si>
  <si>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</si>
  <si>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</si>
  <si>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</si>
  <si>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</si>
  <si>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</si>
  <si>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</si>
  <si>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</si>
  <si>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</si>
  <si>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</si>
  <si>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</si>
  <si>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</si>
  <si>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</si>
  <si>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</si>
  <si>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</si>
  <si>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</si>
  <si>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</si>
  <si>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</si>
  <si>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</si>
  <si>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</si>
  <si>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</si>
  <si>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</si>
  <si>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</si>
  <si>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</si>
  <si>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</si>
  <si>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</si>
  <si>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</si>
  <si>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</si>
  <si>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</si>
  <si>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</si>
  <si>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</si>
  <si>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</si>
  <si>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</si>
  <si>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</si>
  <si>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</si>
  <si>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</si>
  <si>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</si>
  <si>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</si>
  <si>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</si>
  <si>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</si>
  <si>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</si>
  <si>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</si>
  <si>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</si>
  <si>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</si>
  <si>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</si>
  <si>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</si>
  <si>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</si>
  <si>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</si>
  <si>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</si>
  <si>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</si>
  <si>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</si>
  <si>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</si>
  <si>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</si>
  <si>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</si>
  <si>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</si>
  <si>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</si>
  <si>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</si>
  <si>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</si>
  <si>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</si>
  <si>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</si>
  <si>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</si>
  <si>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</si>
  <si>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</si>
  <si>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</si>
  <si>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</si>
  <si>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</si>
  <si>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</si>
  <si>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</si>
  <si>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</si>
  <si>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</si>
  <si>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</si>
  <si>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</si>
  <si>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</si>
  <si>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</si>
  <si>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</si>
  <si>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</si>
  <si>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</si>
  <si>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</si>
  <si>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</si>
  <si>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</si>
  <si>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</si>
  <si>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</si>
  <si>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</si>
  <si>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</si>
  <si>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</si>
  <si>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</si>
  <si>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</si>
  <si>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</si>
  <si>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</si>
  <si>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</si>
  <si>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</si>
  <si>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</si>
  <si>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</si>
  <si>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</si>
  <si>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</si>
  <si>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</si>
  <si>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</si>
  <si>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</si>
  <si>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</si>
  <si>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</si>
  <si>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</si>
  <si>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</si>
  <si>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</si>
  <si>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</si>
  <si>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</si>
  <si>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</si>
  <si>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</si>
  <si>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</si>
  <si>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</si>
  <si>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</si>
  <si>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</si>
  <si>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</si>
  <si>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</si>
  <si>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</si>
  <si>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</si>
  <si>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</si>
  <si>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</si>
  <si>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</si>
  <si>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</si>
  <si>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</si>
  <si>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</si>
  <si>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</si>
  <si>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</si>
  <si>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</si>
  <si>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</si>
  <si>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</si>
  <si>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</si>
  <si>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</si>
  <si>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</si>
  <si>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</si>
  <si>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</si>
  <si>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</si>
  <si>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</si>
  <si>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</si>
  <si>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</si>
  <si>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</si>
  <si>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</si>
  <si>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</si>
  <si>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</si>
  <si>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</si>
  <si>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</si>
  <si>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</si>
  <si>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</si>
  <si>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</si>
  <si>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</si>
  <si>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</si>
  <si>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</si>
  <si>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</si>
  <si>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</si>
  <si>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</si>
  <si>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</si>
  <si>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</si>
  <si>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</si>
  <si>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</si>
  <si>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</si>
  <si>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</si>
  <si>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</si>
  <si>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</si>
  <si>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</si>
  <si>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</si>
  <si>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</si>
  <si>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</si>
  <si>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</si>
  <si>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</si>
  <si>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</si>
  <si>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</si>
  <si>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</si>
  <si>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</si>
  <si>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</si>
  <si>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</si>
  <si>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</si>
  <si>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</si>
  <si>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</si>
  <si>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</si>
  <si>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</si>
  <si>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</si>
  <si>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</si>
  <si>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</si>
  <si>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</si>
  <si>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</si>
  <si>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</si>
  <si>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</si>
  <si>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</si>
  <si>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</si>
  <si>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</si>
  <si>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</si>
  <si>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</si>
  <si>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</si>
  <si>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</si>
  <si>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</si>
  <si>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</si>
  <si>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</si>
  <si>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</si>
  <si>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</si>
  <si>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</si>
  <si>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</si>
  <si>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</si>
  <si>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</si>
  <si>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</si>
  <si>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</si>
  <si>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</si>
  <si>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</si>
  <si>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</si>
  <si>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</si>
  <si>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</si>
  <si>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</si>
  <si>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</si>
  <si>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</si>
  <si>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</si>
  <si>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</si>
  <si>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</si>
  <si>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</si>
  <si>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</si>
  <si>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</si>
  <si>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</si>
  <si>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</si>
  <si>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</si>
  <si>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</si>
  <si>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</si>
  <si>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</si>
  <si>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</si>
  <si>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</si>
  <si>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</si>
  <si>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</si>
  <si>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</si>
  <si>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</si>
  <si>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</si>
  <si>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</si>
  <si>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</si>
  <si>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</si>
  <si>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</si>
  <si>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</si>
  <si>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</si>
  <si>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</si>
  <si>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</si>
  <si>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</si>
  <si>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</si>
  <si>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</si>
  <si>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</si>
  <si>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</si>
  <si>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</si>
  <si>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</si>
  <si>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</si>
  <si>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</si>
  <si>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</si>
  <si>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</si>
  <si>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</si>
  <si>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</si>
  <si>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</si>
  <si>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</si>
  <si>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</si>
  <si>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</si>
  <si>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</si>
  <si>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</si>
  <si>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</si>
  <si>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</si>
  <si>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</si>
  <si>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</si>
  <si>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</si>
  <si>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</si>
  <si>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</si>
  <si>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</si>
  <si>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</si>
  <si>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</si>
  <si>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</si>
  <si>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</si>
  <si>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</si>
  <si>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</si>
  <si>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</si>
  <si>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</si>
  <si>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</si>
  <si>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</si>
  <si>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</si>
  <si>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</si>
  <si>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</si>
  <si>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</si>
  <si>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</si>
  <si>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</si>
  <si>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</si>
  <si>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</si>
  <si>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</si>
  <si>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</si>
  <si>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</si>
  <si>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</si>
  <si>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</si>
  <si>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</si>
  <si>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</si>
  <si>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</si>
  <si>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</si>
  <si>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</si>
  <si>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</si>
  <si>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</si>
  <si>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</si>
  <si>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</si>
  <si>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</si>
  <si>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</si>
  <si>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</si>
  <si>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</si>
  <si>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</si>
  <si>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</si>
  <si>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</si>
  <si>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</si>
  <si>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</si>
  <si>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</si>
  <si>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</si>
  <si>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</si>
  <si>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</si>
  <si>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</si>
  <si>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</si>
  <si>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</si>
  <si>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</si>
  <si>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</si>
  <si>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</si>
  <si>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</si>
  <si>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</si>
  <si>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</si>
  <si>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</si>
  <si>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</si>
  <si>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</si>
  <si>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</si>
  <si>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</si>
  <si>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</si>
  <si>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</si>
  <si>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</si>
  <si>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</si>
  <si>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</si>
  <si>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</si>
  <si>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</si>
  <si>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</si>
  <si>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</si>
  <si>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</si>
  <si>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</si>
  <si>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</si>
  <si>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</si>
  <si>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</si>
  <si>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</si>
  <si>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</si>
  <si>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</si>
  <si>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</si>
  <si>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</si>
  <si>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</si>
  <si>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</si>
  <si>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</si>
  <si>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</si>
  <si>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</si>
  <si>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</si>
  <si>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</si>
  <si>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</si>
  <si>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</si>
  <si>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</si>
  <si>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</si>
  <si>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</si>
  <si>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</si>
  <si>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</si>
  <si>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</si>
  <si>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</si>
  <si>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</si>
  <si>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</si>
  <si>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</si>
  <si>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</si>
  <si>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</si>
  <si>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</si>
  <si>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</si>
  <si>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</si>
  <si>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</si>
  <si>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</si>
  <si>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</si>
  <si>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</si>
  <si>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</si>
  <si>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</si>
  <si>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</si>
  <si>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</si>
  <si>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</si>
  <si>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</si>
  <si>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</si>
  <si>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</si>
  <si>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</si>
  <si>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</si>
  <si>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</si>
  <si>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</si>
  <si>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</si>
  <si>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</si>
  <si>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</si>
  <si>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</si>
  <si>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</si>
  <si>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</si>
  <si>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</si>
  <si>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</si>
  <si>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</si>
  <si>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</si>
  <si>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</si>
  <si>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</si>
  <si>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</si>
  <si>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</si>
  <si>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</si>
  <si>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</si>
  <si>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</si>
  <si>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</si>
  <si>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</si>
  <si>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</si>
  <si>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</si>
  <si>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</si>
  <si>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</si>
  <si>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</si>
  <si>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</si>
  <si>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</si>
  <si>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</si>
  <si>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</si>
  <si>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</si>
  <si>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</si>
  <si>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</si>
  <si>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</si>
  <si>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</si>
  <si>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</si>
  <si>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</si>
  <si>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</si>
  <si>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</si>
  <si>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</si>
  <si>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</si>
  <si>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</si>
  <si>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</si>
  <si>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</si>
  <si>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</si>
  <si>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</si>
  <si>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</si>
  <si>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</si>
  <si>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</si>
  <si>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</si>
  <si>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</si>
  <si>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</si>
  <si>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</si>
  <si>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</si>
  <si>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</si>
  <si>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</si>
  <si>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</si>
  <si>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</si>
  <si>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</si>
  <si>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</si>
  <si>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</si>
  <si>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</si>
  <si>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</si>
  <si>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</si>
  <si>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</si>
  <si>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</si>
  <si>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</si>
  <si>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</si>
  <si>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</si>
  <si>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</si>
  <si>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</si>
  <si>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</si>
  <si>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</si>
  <si>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</si>
  <si>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</si>
  <si>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</si>
  <si>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</si>
  <si>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</si>
  <si>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</si>
  <si>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</si>
  <si>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</si>
  <si>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</si>
  <si>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</si>
  <si>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</si>
  <si>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</si>
  <si>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</si>
  <si>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</si>
  <si>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</si>
  <si>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</si>
  <si>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</si>
  <si>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</si>
  <si>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</si>
  <si>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</si>
  <si>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</si>
  <si>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</si>
  <si>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</si>
  <si>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</si>
  <si>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</si>
  <si>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</si>
  <si>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</si>
  <si>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</si>
  <si>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</si>
  <si>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</si>
  <si>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</si>
  <si>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</si>
  <si>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</si>
  <si>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</si>
  <si>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</si>
  <si>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</si>
  <si>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</si>
  <si>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</si>
  <si>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</si>
  <si>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</si>
  <si>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</si>
  <si>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</si>
  <si>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</si>
  <si>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</si>
  <si>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</si>
  <si>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</si>
  <si>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</si>
  <si>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</si>
  <si>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</si>
  <si>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</si>
  <si>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</si>
  <si>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</si>
  <si>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</si>
  <si>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</si>
  <si>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</si>
  <si>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</si>
  <si>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</si>
  <si>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</si>
  <si>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</si>
  <si>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</si>
  <si>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</si>
  <si>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</si>
  <si>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</si>
  <si>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</si>
  <si>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</si>
  <si>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</si>
  <si>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</si>
  <si>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</si>
  <si>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</si>
  <si>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</si>
  <si>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</si>
  <si>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</si>
  <si>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</si>
  <si>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</si>
  <si>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</si>
  <si>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</si>
  <si>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</si>
  <si>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</si>
  <si>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</si>
  <si>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</si>
  <si>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</si>
  <si>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</si>
  <si>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</si>
  <si>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</si>
  <si>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</si>
  <si>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</si>
  <si>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</si>
  <si>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</si>
  <si>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</si>
  <si>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</si>
  <si>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</si>
  <si>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</si>
  <si>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</si>
  <si>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</si>
  <si>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</si>
  <si>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</si>
  <si>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</si>
  <si>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</si>
  <si>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</si>
  <si>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</si>
  <si>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</si>
  <si>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</si>
  <si>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</si>
  <si>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</si>
  <si>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</si>
  <si>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</si>
  <si>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</si>
  <si>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</si>
  <si>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</si>
  <si>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</si>
  <si>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</si>
  <si>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</si>
  <si>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</si>
  <si>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</si>
  <si>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</si>
  <si>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</si>
  <si>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</si>
  <si>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</si>
  <si>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</si>
  <si>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</si>
  <si>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</si>
  <si>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</si>
  <si>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</si>
  <si>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</si>
  <si>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</si>
  <si>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</si>
  <si>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</si>
  <si>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</si>
  <si>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</si>
  <si>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</si>
  <si>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</si>
  <si>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</si>
  <si>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</si>
  <si>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</si>
  <si>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</si>
  <si>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</si>
  <si>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</si>
  <si>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</si>
  <si>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</si>
  <si>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</si>
  <si>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</si>
  <si>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</si>
  <si>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</si>
  <si>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</si>
  <si>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</si>
  <si>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</si>
  <si>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</si>
  <si>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</si>
  <si>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</si>
  <si>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</si>
  <si>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</si>
  <si>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</si>
  <si>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</si>
  <si>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</si>
  <si>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</si>
  <si>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</si>
  <si>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</si>
  <si>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</si>
  <si>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</si>
  <si>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</si>
  <si>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</si>
  <si>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</si>
  <si>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</si>
  <si>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</si>
  <si>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</si>
  <si>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</si>
  <si>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</si>
  <si>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</si>
  <si>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</si>
  <si>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</si>
  <si>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</si>
  <si>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</si>
  <si>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</si>
  <si>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</si>
  <si>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</si>
  <si>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</si>
  <si>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</si>
  <si>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</si>
  <si>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</si>
  <si>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</si>
  <si>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</si>
  <si>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</si>
  <si>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</si>
  <si>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</si>
  <si>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</si>
  <si>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</si>
  <si>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</si>
  <si>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</si>
  <si>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</si>
  <si>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</si>
  <si>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</si>
  <si>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</si>
  <si>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</si>
  <si>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</si>
  <si>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</si>
  <si>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</si>
  <si>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</si>
  <si>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</si>
  <si>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</si>
  <si>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</si>
  <si>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</si>
  <si>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</si>
  <si>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</si>
  <si>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</si>
  <si>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</si>
  <si>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</si>
  <si>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</si>
  <si>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</si>
  <si>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</si>
  <si>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</si>
  <si>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</si>
  <si>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</si>
  <si>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</si>
  <si>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</si>
  <si>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</si>
  <si>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</si>
  <si>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</si>
  <si>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</si>
  <si>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</si>
  <si>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</si>
  <si>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</si>
  <si>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</si>
  <si>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</si>
  <si>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</si>
  <si>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</si>
  <si>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</si>
  <si>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</si>
  <si>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</si>
  <si>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</si>
  <si>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</si>
  <si>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</si>
  <si>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</si>
  <si>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</si>
  <si>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</si>
  <si>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</si>
  <si>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</si>
  <si>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</si>
  <si>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</si>
  <si>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</si>
  <si>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</si>
  <si>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</si>
  <si>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</si>
  <si>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</si>
  <si>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</si>
  <si>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</si>
  <si>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</si>
  <si>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</si>
  <si>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</si>
  <si>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</si>
  <si>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</si>
  <si>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</si>
  <si>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</si>
  <si>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</si>
  <si>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</si>
  <si>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</si>
  <si>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</si>
  <si>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</si>
  <si>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</si>
  <si>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</si>
  <si>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</si>
  <si>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</si>
  <si>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</si>
  <si>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</si>
  <si>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</si>
  <si>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</si>
  <si>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</si>
  <si>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</si>
  <si>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</si>
  <si>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</si>
  <si>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</si>
  <si>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</si>
  <si>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</si>
  <si>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</si>
  <si>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</si>
  <si>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</si>
  <si>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</si>
  <si>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</si>
  <si>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</si>
  <si>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</si>
  <si>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</si>
  <si>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</si>
  <si>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</si>
  <si>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</si>
  <si>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</si>
  <si>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</si>
  <si>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</si>
  <si>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</si>
  <si>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</si>
  <si>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</si>
  <si>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</si>
  <si>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</si>
  <si>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</si>
  <si>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</si>
  <si>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</si>
  <si>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</si>
  <si>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</si>
  <si>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</si>
  <si>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</si>
  <si>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</si>
  <si>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</si>
  <si>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</si>
  <si>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</si>
  <si>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</si>
  <si>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</si>
  <si>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</si>
  <si>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</si>
  <si>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</si>
  <si>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</si>
  <si>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</si>
  <si>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</si>
  <si>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</si>
  <si>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</si>
  <si>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</si>
  <si>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</si>
  <si>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</si>
  <si>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</si>
  <si>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</si>
  <si>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</si>
  <si>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</si>
  <si>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</si>
  <si>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</si>
  <si>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</si>
  <si>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</si>
  <si>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</si>
  <si>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</si>
  <si>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</si>
  <si>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</si>
  <si>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</si>
  <si>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</si>
  <si>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</si>
  <si>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</si>
  <si>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</si>
  <si>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</si>
  <si>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</si>
  <si>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</si>
  <si>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</si>
  <si>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</si>
  <si>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</si>
  <si>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</si>
  <si>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</si>
  <si>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</si>
  <si>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</si>
  <si>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</si>
  <si>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</si>
  <si>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</si>
  <si>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</si>
  <si>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</si>
  <si>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</si>
  <si>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</si>
  <si>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</si>
  <si>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</si>
  <si>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</si>
  <si>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</si>
  <si>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</si>
  <si>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</si>
  <si>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</si>
  <si>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</si>
  <si>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</si>
  <si>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</si>
  <si>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</si>
  <si>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</si>
  <si>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</si>
  <si>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</si>
  <si>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</si>
  <si>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</si>
  <si>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</si>
  <si>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</si>
  <si>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</si>
  <si>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</si>
  <si>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</si>
  <si>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</si>
  <si>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</si>
  <si>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</si>
  <si>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</si>
  <si>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</si>
  <si>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</si>
  <si>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</si>
  <si>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</si>
  <si>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</si>
  <si>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</si>
  <si>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</si>
  <si>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</si>
  <si>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</si>
  <si>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</si>
  <si>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</si>
  <si>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</si>
  <si>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</si>
  <si>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</si>
  <si>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</si>
  <si>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</si>
  <si>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</si>
  <si>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</si>
  <si>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</si>
  <si>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</si>
  <si>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</si>
  <si>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</si>
  <si>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</si>
  <si>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</si>
  <si>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</si>
  <si>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</si>
  <si>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</si>
  <si>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</si>
  <si>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</si>
  <si>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</si>
  <si>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</si>
  <si>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</si>
  <si>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</si>
  <si>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</si>
  <si>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</si>
  <si>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</si>
  <si>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</si>
  <si>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</si>
  <si>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</si>
  <si>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</si>
  <si>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</si>
  <si>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</si>
  <si>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</si>
  <si>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</si>
  <si>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</si>
  <si>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</si>
  <si>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</si>
  <si>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</si>
  <si>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</si>
  <si>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</si>
  <si>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</si>
  <si>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</si>
  <si>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</si>
  <si>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</si>
  <si>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</si>
  <si>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</si>
  <si>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</si>
  <si>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</si>
  <si>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</si>
  <si>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</si>
  <si>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</si>
  <si>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</si>
  <si>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</si>
  <si>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</si>
  <si>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</si>
  <si>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</si>
  <si>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</si>
  <si>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</si>
  <si>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</si>
  <si>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</si>
  <si>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</si>
  <si>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</si>
  <si>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</si>
  <si>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</si>
  <si>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</si>
  <si>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</si>
  <si>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</si>
  <si>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</si>
  <si>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</si>
  <si>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</si>
  <si>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</si>
  <si>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</si>
  <si>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</si>
  <si>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</si>
  <si>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</si>
  <si>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</si>
  <si>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</si>
  <si>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</si>
  <si>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</si>
  <si>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</si>
  <si>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</si>
  <si>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</si>
  <si>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</si>
  <si>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</si>
  <si>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</si>
  <si>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</si>
  <si>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</si>
  <si>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</si>
  <si>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</si>
  <si>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</si>
  <si>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</si>
  <si>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</si>
  <si>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</si>
  <si>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</si>
  <si>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</si>
  <si>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</si>
  <si>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</si>
  <si>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</si>
  <si>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</si>
  <si>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</si>
  <si>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</si>
  <si>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</si>
  <si>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</si>
  <si>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</si>
  <si>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</si>
  <si>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</si>
  <si>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</si>
  <si>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</si>
  <si>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</si>
  <si>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</si>
  <si>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</si>
  <si>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</si>
  <si>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</si>
  <si>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</si>
  <si>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</si>
  <si>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</si>
  <si>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</si>
  <si>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</si>
  <si>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</si>
  <si>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</si>
  <si>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</si>
  <si>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</si>
  <si>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</si>
  <si>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</si>
  <si>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</si>
  <si>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</si>
  <si>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</si>
  <si>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</si>
  <si>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</si>
  <si>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</si>
  <si>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</si>
  <si>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</si>
  <si>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</si>
  <si>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</si>
  <si>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</si>
  <si>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</si>
  <si>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</si>
  <si>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</si>
  <si>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</si>
  <si>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</si>
  <si>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</si>
  <si>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</si>
  <si>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</si>
  <si>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</si>
  <si>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</si>
  <si>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</si>
  <si>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</si>
  <si>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</si>
  <si>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</si>
  <si>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</si>
  <si>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</si>
  <si>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</si>
  <si>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</si>
  <si>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</si>
  <si>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</si>
  <si>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</si>
  <si>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</si>
  <si>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</si>
  <si>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</si>
  <si>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</si>
  <si>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</si>
  <si>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</si>
  <si>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</si>
  <si>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</si>
  <si>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</si>
  <si>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</si>
  <si>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</si>
  <si>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</si>
  <si>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</si>
  <si>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</si>
  <si>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</si>
  <si>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</si>
  <si>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</si>
  <si>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</si>
  <si>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</si>
  <si>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</si>
  <si>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</si>
  <si>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</si>
  <si>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</si>
  <si>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</si>
  <si>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</si>
  <si>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</si>
  <si>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</si>
  <si>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</si>
  <si>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</si>
  <si>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</si>
  <si>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</si>
  <si>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</si>
  <si>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</si>
  <si>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</si>
  <si>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</si>
  <si>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</si>
  <si>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</si>
  <si>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</si>
  <si>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</si>
  <si>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</si>
  <si>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</si>
  <si>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</si>
  <si>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</si>
  <si>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</si>
  <si>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</si>
  <si>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</si>
  <si>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</si>
  <si>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</si>
  <si>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</si>
  <si>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</si>
  <si>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</si>
  <si>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</si>
  <si>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</si>
  <si>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</si>
  <si>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</si>
  <si>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</si>
  <si>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</si>
  <si>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</si>
  <si>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</si>
  <si>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</si>
  <si>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</si>
  <si>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</si>
  <si>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</si>
  <si>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</si>
  <si>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</si>
  <si>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</si>
  <si>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</si>
  <si>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</si>
  <si>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</si>
  <si>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</si>
  <si>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</si>
  <si>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</si>
  <si>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</si>
  <si>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</si>
  <si>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</si>
  <si>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</si>
  <si>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</si>
  <si>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</si>
  <si>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</si>
  <si>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</si>
  <si>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</si>
  <si>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</si>
  <si>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</si>
  <si>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</si>
  <si>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</si>
  <si>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</si>
  <si>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</si>
  <si>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</si>
  <si>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</si>
  <si>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</si>
  <si>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</si>
  <si>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</si>
  <si>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</si>
  <si>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</si>
  <si>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</si>
  <si>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</si>
  <si>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</si>
  <si>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</si>
  <si>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</si>
  <si>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</si>
  <si>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</si>
  <si>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</si>
  <si>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</si>
  <si>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</si>
  <si>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</si>
  <si>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</si>
  <si>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</si>
  <si>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</si>
  <si>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</si>
  <si>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</si>
  <si>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</si>
  <si>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</si>
  <si>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</si>
  <si>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</si>
  <si>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</si>
  <si>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</si>
  <si>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</si>
  <si>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</si>
  <si>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</si>
  <si>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</si>
  <si>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</si>
  <si>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</si>
  <si>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</si>
  <si>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</si>
  <si>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</si>
  <si>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</si>
  <si>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</si>
  <si>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</si>
  <si>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</si>
  <si>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</si>
  <si>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</si>
  <si>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</si>
  <si>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</si>
  <si>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</si>
  <si>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</si>
  <si>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</si>
  <si>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</si>
  <si>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</si>
  <si>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</si>
  <si>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</si>
  <si>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</si>
  <si>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</si>
  <si>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</si>
  <si>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</si>
  <si>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</si>
  <si>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</si>
  <si>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</si>
  <si>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</si>
  <si>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</si>
  <si>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</si>
  <si>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</si>
  <si>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</si>
  <si>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</si>
  <si>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</si>
  <si>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</si>
  <si>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</si>
  <si>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</si>
  <si>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</si>
  <si>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</si>
  <si>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</si>
  <si>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</si>
  <si>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</si>
  <si>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</si>
  <si>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</si>
  <si>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</si>
  <si>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</si>
  <si>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</si>
  <si>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</si>
  <si>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</si>
  <si>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</si>
  <si>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</si>
  <si>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</si>
  <si>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</si>
  <si>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</si>
  <si>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</si>
  <si>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</si>
  <si>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</si>
  <si>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</si>
  <si>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</si>
  <si>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</si>
  <si>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</si>
  <si>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</si>
  <si>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</si>
  <si>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</si>
  <si>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</si>
  <si>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</si>
  <si>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</si>
  <si>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</si>
  <si>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</si>
  <si>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</si>
  <si>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</si>
  <si>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</si>
  <si>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</si>
  <si>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</si>
  <si>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</si>
  <si>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</si>
  <si>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</si>
  <si>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</si>
  <si>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</si>
  <si>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</si>
  <si>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</si>
  <si>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</si>
  <si>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</si>
  <si>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</si>
  <si>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</si>
  <si>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</si>
  <si>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</si>
  <si>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</si>
  <si>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</si>
  <si>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</si>
  <si>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</si>
  <si>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</si>
  <si>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</si>
  <si>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</si>
  <si>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</si>
  <si>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</si>
  <si>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</si>
  <si>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</si>
  <si>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</si>
  <si>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</si>
  <si>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</si>
  <si>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</si>
  <si>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</si>
  <si>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</si>
  <si>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</si>
  <si>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</si>
  <si>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</si>
  <si>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</si>
  <si>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</si>
  <si>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</si>
  <si>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</si>
  <si>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</si>
  <si>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</si>
  <si>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</si>
  <si>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</si>
  <si>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</si>
  <si>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</si>
  <si>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</si>
  <si>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</si>
  <si>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</si>
  <si>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</si>
  <si>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</si>
  <si>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</si>
  <si>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</si>
  <si>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</si>
  <si>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</si>
  <si>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</si>
  <si>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</si>
  <si>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</si>
  <si>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</si>
  <si>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</si>
  <si>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</si>
  <si>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</si>
  <si>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</si>
  <si>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</si>
  <si>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</si>
  <si>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</si>
  <si>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</si>
  <si>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</si>
  <si>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</si>
  <si>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</si>
  <si>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</si>
  <si>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</si>
  <si>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</si>
  <si>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</si>
  <si>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</si>
  <si>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</si>
  <si>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</si>
  <si>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</si>
  <si>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</si>
  <si>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</si>
  <si>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</si>
  <si>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</si>
  <si>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</si>
  <si>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</si>
  <si>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</si>
  <si>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</si>
  <si>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</si>
  <si>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</si>
  <si>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</si>
  <si>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</si>
  <si>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</si>
  <si>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</si>
  <si>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</si>
  <si>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</si>
  <si>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</si>
  <si>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</si>
  <si>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</si>
  <si>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</si>
  <si>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</si>
  <si>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</si>
  <si>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</si>
  <si>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</si>
  <si>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</si>
  <si>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</si>
  <si>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</si>
  <si>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</si>
  <si>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</si>
  <si>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</si>
  <si>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</si>
  <si>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</si>
  <si>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</si>
  <si>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</si>
  <si>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</si>
  <si>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</si>
  <si>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</si>
  <si>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</si>
  <si>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</si>
  <si>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</si>
  <si>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</si>
  <si>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</si>
  <si>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</si>
  <si>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</si>
  <si>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</si>
  <si>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</si>
  <si>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</si>
  <si>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</si>
  <si>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</si>
  <si>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</si>
  <si>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</si>
  <si>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</si>
  <si>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</si>
  <si>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</si>
  <si>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</si>
  <si>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</si>
  <si>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</si>
  <si>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</si>
  <si>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</si>
  <si>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</si>
  <si>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</si>
  <si>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</si>
  <si>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</si>
  <si>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</si>
  <si>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</si>
  <si>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</si>
  <si>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</si>
  <si>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</si>
  <si>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</si>
  <si>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</si>
  <si>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</si>
  <si>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</si>
  <si>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</si>
  <si>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</si>
  <si>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</si>
  <si>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</si>
  <si>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</si>
  <si>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</si>
  <si>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</si>
  <si>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</si>
  <si>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</si>
  <si>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</si>
  <si>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</si>
  <si>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</si>
  <si>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</si>
  <si>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</si>
  <si>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</si>
  <si>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</si>
  <si>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</si>
  <si>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</si>
  <si>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</si>
  <si>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</si>
  <si>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</si>
  <si>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</si>
  <si>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</si>
  <si>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</si>
  <si>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</si>
  <si>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</si>
  <si>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</si>
  <si>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</si>
  <si>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</si>
  <si>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</si>
  <si>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</si>
  <si>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</si>
  <si>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</si>
  <si>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</si>
  <si>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</si>
  <si>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</si>
  <si>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</si>
  <si>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</si>
  <si>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</si>
  <si>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</si>
  <si>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</si>
  <si>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</si>
  <si>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</si>
  <si>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</si>
  <si>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</si>
  <si>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</si>
  <si>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</si>
  <si>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</si>
  <si>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</si>
  <si>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</si>
  <si>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</si>
  <si>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</si>
  <si>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</si>
  <si>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</si>
  <si>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</si>
  <si>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</si>
  <si>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</si>
  <si>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</si>
  <si>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</si>
  <si>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</si>
  <si>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</si>
  <si>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</si>
  <si>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</si>
  <si>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</si>
  <si>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</si>
  <si>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</si>
  <si>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</si>
  <si>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</si>
  <si>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</si>
  <si>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</si>
  <si>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</si>
  <si>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</si>
  <si>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</si>
  <si>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</si>
  <si>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</si>
  <si>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</si>
  <si>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</si>
  <si>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</si>
  <si>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</si>
  <si>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</si>
  <si>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</si>
  <si>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</si>
  <si>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</si>
  <si>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</si>
  <si>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</si>
  <si>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</si>
  <si>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</si>
  <si>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</si>
  <si>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</si>
  <si>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</si>
  <si>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</si>
  <si>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</si>
  <si>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</si>
  <si>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</si>
  <si>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</si>
  <si>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</si>
  <si>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</si>
  <si>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</si>
  <si>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</si>
  <si>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</si>
  <si>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</si>
  <si>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</si>
  <si>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</si>
  <si>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</si>
  <si>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</si>
  <si>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</si>
  <si>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</si>
  <si>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</si>
  <si>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</si>
  <si>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</si>
  <si>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</si>
  <si>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</si>
  <si>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</si>
  <si>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</si>
  <si>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</si>
  <si>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</si>
  <si>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</si>
  <si>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</si>
  <si>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</si>
  <si>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</si>
  <si>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</si>
  <si>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</si>
  <si>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</si>
  <si>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</si>
  <si>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</si>
  <si>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</si>
  <si>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</si>
  <si>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</si>
  <si>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</si>
  <si>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</si>
  <si>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</si>
  <si>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</si>
  <si>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</si>
  <si>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</si>
  <si>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</si>
  <si>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</si>
  <si>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</si>
  <si>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</si>
  <si>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</si>
  <si>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</si>
  <si>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</si>
  <si>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</si>
  <si>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</si>
  <si>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</si>
  <si>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</si>
  <si>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</si>
  <si>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</si>
  <si>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</si>
  <si>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</si>
  <si>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</si>
  <si>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</si>
  <si>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</si>
  <si>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</si>
  <si>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</si>
  <si>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</si>
  <si>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</si>
  <si>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</si>
  <si>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</si>
  <si>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</si>
  <si>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</si>
  <si>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</si>
  <si>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</si>
  <si>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</si>
  <si>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</si>
  <si>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</si>
  <si>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</si>
  <si>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</si>
  <si>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</si>
  <si>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</si>
  <si>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</si>
  <si>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</si>
  <si>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</si>
  <si>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</si>
  <si>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</si>
  <si>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</si>
  <si>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</si>
  <si>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</si>
  <si>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</si>
  <si>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</si>
  <si>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</si>
  <si>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</si>
  <si>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</si>
  <si>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</si>
  <si>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</si>
  <si>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</si>
  <si>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</si>
  <si>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</si>
  <si>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</si>
  <si>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</si>
  <si>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</si>
  <si>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</si>
  <si>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</si>
  <si>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</si>
  <si>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</si>
  <si>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</si>
  <si>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</si>
  <si>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</si>
  <si>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</si>
  <si>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</si>
  <si>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</si>
  <si>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</si>
  <si>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</si>
  <si>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</si>
  <si>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</si>
  <si>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</si>
  <si>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</si>
  <si>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</si>
  <si>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</si>
  <si>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</si>
  <si>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</si>
  <si>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</si>
  <si>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</si>
  <si>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</si>
  <si>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</si>
  <si>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</si>
  <si>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</si>
  <si>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</si>
  <si>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</si>
  <si>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</si>
  <si>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</si>
  <si>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</si>
  <si>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</si>
  <si>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</si>
  <si>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</si>
  <si>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</si>
  <si>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</si>
  <si>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</si>
  <si>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</si>
  <si>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</si>
  <si>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</si>
  <si>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</si>
  <si>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</si>
  <si>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</si>
  <si>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</si>
  <si>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</si>
  <si>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</si>
  <si>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</si>
  <si>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</si>
  <si>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</si>
  <si>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</si>
  <si>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</si>
  <si>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</si>
  <si>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</si>
  <si>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</si>
  <si>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</si>
  <si>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</si>
  <si>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</si>
  <si>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</si>
  <si>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</si>
  <si>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</si>
  <si>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</si>
  <si>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</si>
  <si>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</si>
  <si>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</si>
  <si>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</si>
  <si>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</si>
  <si>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</si>
  <si>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</si>
  <si>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</si>
  <si>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</si>
  <si>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</si>
  <si>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</si>
  <si>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</si>
  <si>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</si>
  <si>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</si>
  <si>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</si>
  <si>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</si>
  <si>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</si>
  <si>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</si>
  <si>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</si>
  <si>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</si>
  <si>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</si>
  <si>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</si>
  <si>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</si>
  <si>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</si>
  <si>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</si>
  <si>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</si>
  <si>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</si>
  <si>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</si>
  <si>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</si>
  <si>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</si>
  <si>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</si>
  <si>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</si>
  <si>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</si>
  <si>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</si>
  <si>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</si>
  <si>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</si>
  <si>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</si>
  <si>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</si>
  <si>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</si>
  <si>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</si>
  <si>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</si>
  <si>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</si>
  <si>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</si>
  <si>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</si>
  <si>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</si>
  <si>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</si>
  <si>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</si>
  <si>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</si>
  <si>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</si>
  <si>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</si>
  <si>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</si>
  <si>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</si>
  <si>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</si>
  <si>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</si>
  <si>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</si>
  <si>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</si>
  <si>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</si>
  <si>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</si>
  <si>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</si>
  <si>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</si>
  <si>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</si>
  <si>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</si>
  <si>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</si>
  <si>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</si>
  <si>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</si>
  <si>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</si>
  <si>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</si>
  <si>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</si>
  <si>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</si>
  <si>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</si>
  <si>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</si>
  <si>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</si>
  <si>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</si>
  <si>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</si>
  <si>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</si>
  <si>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</si>
  <si>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</si>
  <si>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</si>
  <si>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</si>
  <si>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</si>
  <si>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</si>
  <si>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</si>
  <si>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</si>
  <si>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</si>
  <si>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</si>
  <si>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</si>
  <si>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</si>
  <si>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</si>
  <si>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</si>
  <si>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</si>
  <si>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</si>
  <si>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</si>
  <si>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</si>
  <si>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</si>
  <si>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</si>
  <si>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</si>
  <si>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</si>
  <si>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</si>
  <si>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</si>
  <si>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</si>
  <si>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</si>
  <si>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</si>
  <si>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</si>
  <si>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</si>
  <si>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</si>
  <si>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</si>
  <si>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</si>
  <si>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</si>
  <si>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</si>
  <si>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</si>
  <si>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</si>
  <si>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</si>
  <si>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</si>
  <si>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</si>
  <si>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</si>
  <si>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</si>
  <si>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</si>
  <si>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</si>
  <si>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</si>
  <si>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</si>
  <si>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</si>
  <si>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</si>
  <si>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</si>
  <si>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</si>
  <si>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</si>
  <si>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</si>
  <si>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</si>
  <si>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</si>
  <si>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</si>
  <si>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</si>
  <si>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</si>
  <si>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</si>
  <si>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</si>
  <si>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</si>
  <si>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</si>
  <si>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</si>
  <si>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</si>
  <si>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</si>
  <si>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</si>
  <si>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</si>
  <si>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</si>
  <si>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</si>
  <si>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</si>
  <si>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</si>
  <si>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</si>
  <si>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</si>
  <si>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</si>
  <si>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</si>
  <si>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</si>
  <si>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</si>
  <si>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</si>
  <si>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</si>
  <si>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</si>
  <si>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</si>
  <si>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</si>
  <si>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</si>
  <si>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</si>
  <si>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</si>
  <si>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</si>
  <si>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</si>
  <si>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</si>
  <si>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</si>
  <si>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</si>
  <si>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</si>
  <si>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</si>
  <si>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</si>
  <si>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</si>
  <si>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</si>
  <si>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</si>
  <si>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</si>
  <si>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</si>
  <si>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</si>
  <si>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</si>
  <si>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</si>
  <si>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</si>
  <si>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</si>
  <si>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</si>
  <si>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</si>
  <si>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</si>
  <si>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</si>
  <si>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</si>
  <si>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</si>
  <si>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</si>
  <si>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</si>
  <si>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</si>
  <si>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</si>
  <si>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</si>
  <si>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</si>
  <si>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</si>
  <si>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</si>
  <si>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</si>
  <si>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</si>
  <si>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</si>
  <si>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</si>
  <si>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</si>
  <si>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</si>
  <si>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</si>
  <si>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</si>
  <si>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</si>
  <si>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</si>
  <si>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</si>
  <si>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</si>
  <si>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</si>
  <si>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</si>
  <si>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</si>
  <si>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</si>
  <si>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</si>
  <si>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</si>
  <si>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</si>
  <si>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</si>
  <si>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</si>
  <si>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</si>
  <si>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</si>
  <si>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</si>
  <si>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</si>
  <si>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</si>
  <si>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</si>
  <si>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</si>
  <si>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</si>
  <si>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</si>
  <si>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</si>
  <si>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</si>
  <si>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</si>
  <si>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</si>
  <si>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</si>
  <si>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</si>
  <si>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</si>
  <si>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</si>
  <si>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</si>
  <si>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</si>
  <si>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</si>
  <si>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</si>
  <si>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</si>
  <si>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</si>
  <si>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</si>
  <si>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</si>
  <si>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</si>
  <si>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</si>
  <si>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</si>
  <si>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</si>
  <si>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</si>
  <si>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</si>
  <si>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</si>
  <si>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</si>
  <si>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</si>
  <si>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</si>
  <si>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</si>
  <si>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</si>
  <si>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</si>
  <si>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</si>
  <si>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</si>
  <si>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</si>
  <si>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</si>
  <si>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</si>
  <si>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</si>
  <si>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</si>
  <si>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</si>
  <si>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</si>
  <si>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</si>
  <si>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</si>
  <si>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</si>
  <si>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</si>
  <si>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</si>
  <si>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</si>
  <si>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</si>
  <si>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</si>
  <si>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</si>
  <si>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</si>
  <si>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</si>
  <si>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</si>
  <si>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</si>
  <si>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</si>
  <si>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</si>
  <si>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</si>
  <si>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</si>
  <si>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</si>
  <si>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</si>
  <si>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</si>
  <si>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</si>
  <si>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</si>
  <si>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</si>
  <si>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</si>
  <si>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</si>
  <si>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</si>
  <si>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</si>
  <si>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</si>
  <si>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</si>
  <si>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</si>
  <si>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</si>
  <si>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</si>
  <si>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</si>
  <si>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</si>
  <si>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</si>
  <si>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</si>
  <si>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</si>
  <si>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</si>
  <si>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</si>
  <si>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</si>
  <si>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</si>
  <si>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</si>
  <si>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</si>
  <si>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</si>
  <si>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</si>
  <si>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</si>
  <si>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</si>
  <si>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</si>
  <si>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</si>
  <si>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</si>
  <si>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</si>
  <si>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</si>
  <si>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</si>
  <si>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</si>
  <si>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</si>
  <si>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</si>
  <si>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</si>
  <si>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</si>
  <si>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</si>
  <si>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</si>
  <si>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</si>
  <si>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</si>
  <si>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</si>
  <si>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</si>
  <si>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</si>
  <si>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</si>
  <si>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</si>
  <si>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</si>
  <si>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</si>
  <si>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</si>
  <si>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</si>
  <si>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</si>
  <si>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</si>
  <si>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</si>
  <si>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</si>
  <si>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</si>
  <si>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</si>
  <si>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</si>
  <si>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</si>
  <si>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</si>
  <si>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</si>
  <si>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</si>
  <si>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</si>
  <si>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</si>
  <si>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</si>
  <si>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</si>
  <si>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</si>
  <si>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</si>
  <si>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</si>
  <si>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</si>
  <si>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</si>
  <si>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</si>
  <si>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</si>
  <si>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</si>
  <si>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</si>
  <si>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</si>
  <si>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</si>
  <si>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</si>
  <si>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</si>
  <si>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</si>
  <si>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</si>
  <si>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</si>
  <si>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</si>
  <si>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</si>
  <si>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</si>
  <si>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</si>
  <si>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</si>
  <si>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</si>
  <si>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</si>
  <si>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</si>
  <si>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</si>
  <si>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</si>
  <si>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</si>
  <si>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</si>
  <si>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</si>
  <si>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</si>
  <si>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</si>
  <si>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</si>
  <si>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</si>
  <si>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</si>
  <si>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</si>
  <si>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</si>
  <si>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</si>
  <si>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</si>
  <si>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</si>
  <si>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</si>
  <si>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</si>
  <si>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</si>
  <si>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</si>
  <si>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</si>
  <si>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</si>
  <si>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</si>
  <si>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</si>
  <si>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</si>
  <si>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</si>
  <si>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</si>
  <si>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</si>
  <si>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</si>
  <si>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</si>
  <si>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</si>
  <si>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</si>
  <si>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</si>
  <si>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</si>
  <si>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</si>
  <si>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</si>
  <si>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</si>
  <si>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</si>
  <si>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</si>
  <si>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</si>
  <si>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</si>
  <si>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</si>
  <si>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</si>
  <si>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</si>
  <si>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</si>
  <si>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</si>
  <si>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</si>
  <si>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</si>
  <si>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</si>
  <si>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</si>
  <si>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</si>
  <si>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</si>
  <si>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</si>
  <si>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</si>
  <si>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</si>
  <si>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</si>
  <si>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</si>
  <si>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</si>
  <si>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</si>
  <si>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</si>
  <si>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</si>
  <si>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</si>
  <si>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</si>
  <si>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</si>
  <si>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</si>
  <si>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</si>
  <si>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</si>
  <si>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</si>
  <si>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</si>
  <si>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</si>
  <si>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</si>
  <si>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</si>
  <si>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</si>
  <si>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</si>
  <si>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</si>
  <si>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</si>
  <si>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</si>
  <si>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</si>
  <si>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</si>
  <si>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</si>
  <si>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</si>
  <si>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</si>
  <si>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</si>
  <si>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</si>
  <si>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</si>
  <si>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</si>
  <si>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</si>
  <si>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</si>
  <si>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</si>
  <si>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</si>
  <si>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</si>
  <si>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</si>
  <si>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</si>
  <si>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</si>
  <si>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</si>
  <si>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</si>
  <si>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</si>
  <si>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</si>
  <si>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</si>
  <si>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</si>
  <si>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</si>
  <si>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</si>
  <si>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</si>
  <si>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</si>
  <si>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</si>
  <si>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</si>
  <si>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</si>
  <si>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</si>
  <si>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</si>
  <si>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</si>
  <si>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</si>
  <si>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</si>
  <si>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</si>
  <si>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</si>
  <si>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</si>
  <si>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</si>
  <si>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</si>
  <si>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</si>
  <si>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</si>
  <si>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</si>
  <si>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</si>
  <si>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</si>
  <si>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</si>
  <si>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</si>
  <si>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</si>
  <si>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</si>
  <si>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</si>
  <si>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</si>
  <si>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</si>
  <si>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</si>
  <si>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</si>
  <si>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</si>
  <si>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</si>
  <si>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</si>
  <si>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</si>
  <si>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</si>
  <si>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</si>
  <si>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</si>
  <si>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</si>
  <si>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</si>
  <si>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</si>
  <si>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</si>
  <si>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</si>
  <si>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</si>
  <si>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</si>
  <si>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</si>
  <si>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</si>
  <si>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</si>
  <si>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</si>
  <si>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</si>
  <si>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</si>
  <si>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</si>
  <si>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</si>
  <si>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</si>
  <si>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</si>
  <si>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</si>
  <si>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</si>
  <si>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</si>
  <si>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</si>
  <si>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</si>
  <si>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</si>
  <si>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</si>
  <si>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</si>
  <si>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</si>
  <si>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</si>
  <si>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</si>
  <si>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</si>
  <si>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</si>
  <si>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</si>
  <si>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</si>
  <si>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</si>
  <si>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</si>
  <si>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</si>
  <si>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</si>
  <si>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</si>
  <si>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</si>
  <si>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</si>
  <si>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</si>
  <si>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</si>
  <si>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</si>
  <si>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</si>
  <si>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</si>
  <si>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</si>
  <si>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</si>
  <si>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</si>
  <si>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</si>
  <si>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</si>
  <si>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</si>
  <si>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</si>
  <si>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</si>
  <si>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</si>
  <si>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</si>
  <si>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</si>
  <si>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</si>
  <si>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</si>
  <si>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</si>
  <si>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</si>
  <si>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</si>
  <si>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</si>
  <si>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</si>
  <si>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</si>
  <si>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</si>
  <si>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</si>
  <si>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</si>
  <si>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</si>
  <si>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</si>
  <si>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</si>
  <si>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</si>
  <si>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</si>
  <si>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</si>
  <si>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</si>
  <si>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</si>
  <si>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</si>
  <si>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</si>
  <si>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</si>
  <si>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</si>
  <si>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</si>
  <si>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</si>
  <si>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</si>
  <si>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</si>
  <si>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</si>
  <si>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</si>
  <si>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</si>
  <si>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</si>
  <si>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</si>
  <si>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</si>
  <si>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</si>
  <si>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</si>
  <si>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</si>
  <si>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</si>
  <si>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</si>
  <si>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</si>
  <si>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</si>
  <si>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</si>
  <si>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</si>
  <si>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</si>
  <si>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</si>
  <si>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</si>
  <si>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</si>
  <si>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</si>
  <si>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</si>
  <si>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</si>
  <si>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</si>
  <si>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</si>
  <si>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</si>
  <si>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</si>
  <si>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</si>
  <si>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</si>
  <si>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</si>
  <si>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</si>
  <si>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</si>
  <si>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</si>
  <si>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</si>
  <si>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</si>
  <si>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</si>
  <si>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</si>
  <si>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</si>
  <si>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</si>
  <si>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</si>
  <si>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</si>
  <si>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</si>
  <si>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</si>
  <si>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</si>
  <si>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</si>
  <si>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</si>
  <si>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</si>
  <si>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</si>
  <si>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</si>
  <si>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</si>
  <si>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</si>
  <si>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</si>
  <si>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</si>
  <si>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</si>
  <si>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</si>
  <si>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</si>
  <si>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</si>
  <si>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</si>
  <si>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</si>
  <si>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</si>
  <si>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</si>
  <si>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</si>
  <si>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</si>
  <si>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</si>
  <si>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</si>
  <si>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</si>
  <si>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</si>
  <si>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</si>
  <si>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</si>
  <si>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</si>
  <si>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</si>
  <si>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</si>
  <si>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</si>
  <si>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</si>
  <si>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</si>
  <si>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</si>
  <si>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</si>
  <si>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</si>
  <si>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</si>
  <si>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</si>
  <si>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</si>
  <si>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</si>
  <si>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</si>
  <si>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</si>
  <si>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</si>
  <si>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</si>
  <si>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</si>
  <si>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</si>
  <si>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</si>
  <si>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</si>
  <si>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</si>
  <si>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</si>
  <si>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</si>
  <si>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</si>
  <si>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</si>
  <si>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</si>
  <si>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</si>
  <si>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</si>
  <si>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</si>
  <si>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</si>
  <si>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</si>
  <si>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</si>
  <si>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</si>
  <si>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</si>
  <si>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</si>
  <si>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</si>
  <si>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</si>
  <si>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</si>
  <si>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</si>
  <si>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</si>
  <si>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</si>
  <si>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</si>
  <si>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</si>
  <si>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</si>
  <si>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</si>
  <si>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</si>
  <si>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</si>
  <si>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</si>
  <si>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</si>
  <si>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</si>
  <si>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</si>
  <si>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</si>
  <si>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</si>
  <si>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</si>
  <si>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</si>
  <si>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</si>
  <si>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</si>
  <si>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</si>
  <si>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</si>
  <si>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</si>
  <si>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</si>
  <si>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</si>
  <si>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</si>
  <si>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</si>
  <si>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</si>
  <si>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</si>
  <si>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</si>
  <si>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</si>
  <si>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</si>
  <si>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</si>
  <si>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</si>
  <si>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</si>
  <si>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</si>
  <si>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</si>
  <si>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</si>
  <si>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</si>
  <si>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</si>
  <si>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</si>
  <si>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</si>
  <si>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</si>
  <si>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</si>
  <si>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</si>
  <si>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</si>
  <si>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</si>
  <si>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</si>
  <si>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</si>
  <si>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</si>
  <si>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</si>
  <si>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</si>
  <si>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</si>
  <si>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</si>
  <si>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</si>
  <si>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</si>
  <si>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</si>
  <si>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</si>
  <si>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</si>
  <si>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</si>
  <si>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</si>
  <si>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</si>
  <si>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</si>
  <si>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</si>
  <si>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</si>
  <si>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</si>
  <si>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</si>
  <si>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</si>
  <si>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</si>
  <si>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</si>
  <si>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</si>
  <si>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</si>
  <si>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</si>
  <si>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</si>
  <si>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</si>
  <si>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</si>
  <si>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</si>
  <si>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</si>
  <si>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</si>
  <si>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</si>
  <si>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</si>
  <si>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</si>
  <si>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</si>
  <si>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</si>
  <si>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</si>
  <si>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</si>
  <si>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</si>
  <si>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</si>
  <si>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</si>
  <si>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</si>
  <si>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</si>
  <si>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</si>
  <si>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</si>
  <si>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</si>
  <si>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</si>
  <si>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</si>
  <si>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</si>
  <si>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</si>
  <si>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</si>
  <si>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</si>
  <si>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</si>
  <si>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</si>
  <si>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</si>
  <si>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</si>
  <si>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</si>
  <si>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</si>
  <si>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</si>
  <si>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</si>
  <si>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</si>
  <si>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</si>
  <si>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</si>
  <si>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</si>
  <si>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</si>
  <si>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</si>
  <si>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</si>
  <si>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</si>
  <si>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</si>
  <si>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</si>
  <si>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</si>
  <si>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</si>
  <si>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</si>
  <si>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</si>
  <si>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</si>
  <si>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</si>
  <si>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</si>
  <si>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</si>
  <si>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</si>
  <si>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</si>
  <si>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</si>
  <si>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</si>
  <si>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</si>
  <si>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</si>
  <si>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</si>
  <si>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</si>
  <si>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</si>
  <si>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</si>
  <si>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</si>
  <si>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</si>
  <si>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</si>
  <si>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</si>
  <si>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</si>
  <si>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</si>
  <si>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</si>
  <si>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</si>
  <si>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</si>
  <si>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</si>
  <si>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</si>
  <si>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</si>
  <si>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</si>
  <si>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</si>
  <si>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</si>
  <si>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</si>
  <si>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</si>
  <si>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</si>
  <si>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</si>
  <si>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</si>
  <si>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</si>
  <si>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</si>
  <si>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</si>
  <si>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</si>
  <si>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</si>
  <si>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</si>
  <si>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</si>
  <si>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</si>
  <si>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</si>
  <si>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</si>
  <si>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</si>
  <si>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</si>
  <si>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</si>
  <si>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</si>
  <si>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</si>
  <si>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</si>
  <si>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</si>
  <si>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</si>
  <si>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</si>
  <si>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</si>
  <si>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</si>
  <si>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</si>
  <si>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</si>
  <si>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</si>
  <si>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</si>
  <si>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</si>
  <si>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</si>
  <si>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</si>
  <si>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</si>
  <si>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</si>
  <si>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</si>
  <si>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</si>
  <si>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</si>
  <si>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</si>
  <si>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</si>
  <si>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</si>
  <si>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</si>
  <si>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</si>
  <si>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</si>
  <si>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</si>
  <si>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</si>
  <si>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</si>
  <si>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</si>
  <si>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</si>
  <si>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</si>
  <si>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</si>
  <si>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</si>
  <si>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</si>
  <si>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</si>
  <si>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</si>
  <si>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</si>
  <si>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</si>
  <si>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</si>
  <si>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</si>
  <si>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</si>
  <si>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</si>
  <si>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</si>
  <si>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</si>
  <si>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</si>
  <si>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</si>
  <si>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</si>
  <si>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</si>
  <si>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</si>
  <si>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</si>
  <si>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</si>
  <si>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</si>
  <si>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</si>
  <si>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</si>
  <si>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</si>
  <si>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</si>
  <si>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</si>
  <si>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</si>
  <si>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</si>
  <si>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</si>
  <si>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</si>
  <si>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</si>
  <si>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</si>
  <si>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</si>
  <si>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</si>
  <si>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</si>
  <si>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</si>
  <si>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</si>
  <si>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</si>
  <si>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</si>
  <si>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</si>
  <si>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</si>
  <si>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</si>
  <si>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</si>
  <si>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</si>
  <si>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</si>
  <si>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</si>
  <si>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</si>
  <si>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</si>
  <si>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</si>
  <si>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</si>
  <si>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</si>
  <si>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</si>
  <si>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</si>
  <si>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</si>
  <si>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</si>
  <si>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</si>
  <si>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</si>
  <si>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</si>
  <si>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</si>
  <si>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</si>
  <si>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</si>
  <si>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</si>
  <si>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</si>
  <si>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</si>
  <si>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</si>
  <si>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</si>
  <si>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</si>
  <si>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</si>
  <si>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</si>
  <si>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</si>
  <si>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</si>
  <si>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</si>
  <si>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</si>
  <si>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</si>
  <si>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</si>
  <si>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</si>
  <si>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</si>
  <si>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</si>
  <si>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</si>
  <si>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</si>
  <si>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</si>
  <si>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</si>
  <si>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</si>
  <si>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</si>
  <si>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</si>
  <si>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</si>
  <si>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</si>
  <si>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</si>
  <si>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</si>
  <si>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</si>
  <si>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</si>
  <si>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</si>
  <si>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</si>
  <si>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</si>
  <si>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</si>
  <si>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</si>
  <si>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</si>
  <si>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</si>
  <si>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</si>
  <si>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</si>
  <si>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</si>
  <si>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</si>
  <si>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</si>
  <si>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</si>
  <si>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</si>
  <si>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</si>
  <si>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</si>
  <si>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</si>
  <si>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</si>
  <si>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</si>
  <si>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</si>
  <si>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</si>
  <si>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</si>
  <si>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</si>
  <si>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</si>
  <si>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</si>
  <si>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</si>
  <si>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</si>
  <si>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</si>
  <si>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</si>
  <si>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</si>
  <si>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</si>
  <si>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</si>
  <si>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</si>
  <si>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</si>
  <si>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</si>
  <si>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</si>
  <si>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</si>
  <si>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</si>
  <si>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</si>
  <si>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</si>
  <si>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</si>
  <si>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</si>
  <si>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</si>
  <si>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</si>
  <si>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</si>
  <si>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</si>
  <si>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</si>
  <si>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</si>
  <si>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</si>
  <si>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</si>
  <si>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</si>
  <si>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</si>
  <si>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</si>
  <si>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</si>
  <si>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</si>
  <si>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</si>
  <si>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</si>
  <si>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</si>
  <si>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</si>
  <si>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</si>
  <si>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</si>
  <si>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</si>
  <si>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</si>
  <si>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</si>
  <si>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</si>
  <si>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</si>
  <si>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</si>
  <si>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</si>
  <si>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</si>
  <si>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</si>
  <si>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</si>
  <si>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</si>
  <si>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</si>
  <si>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</si>
  <si>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</si>
  <si>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</si>
  <si>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</si>
  <si>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</si>
  <si>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</si>
  <si>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</si>
  <si>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</si>
  <si>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</si>
  <si>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</si>
  <si>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</si>
  <si>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</si>
  <si>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</si>
  <si>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</si>
  <si>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</si>
  <si>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</si>
  <si>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</si>
  <si>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</si>
  <si>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</si>
  <si>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</si>
  <si>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</si>
  <si>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</si>
  <si>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</si>
  <si>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</si>
  <si>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</si>
  <si>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</si>
  <si>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</si>
  <si>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</si>
  <si>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</si>
  <si>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</si>
  <si>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</si>
  <si>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</si>
  <si>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</si>
  <si>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</si>
  <si>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</si>
  <si>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</si>
  <si>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</si>
  <si>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</si>
  <si>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</si>
  <si>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</si>
  <si>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</si>
  <si>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</si>
  <si>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</si>
  <si>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</si>
  <si>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</si>
  <si>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</si>
  <si>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</si>
  <si>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</si>
  <si>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</si>
  <si>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</si>
  <si>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</si>
  <si>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</si>
  <si>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</si>
  <si>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</si>
  <si>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</si>
  <si>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</si>
  <si>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</si>
  <si>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</si>
  <si>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</si>
  <si>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</si>
  <si>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</si>
  <si>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</si>
  <si>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</si>
  <si>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</si>
  <si>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</si>
  <si>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</si>
  <si>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</si>
  <si>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</si>
  <si>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</si>
  <si>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</si>
  <si>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</si>
  <si>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</si>
  <si>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</si>
  <si>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</si>
  <si>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</si>
  <si>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</si>
  <si>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</si>
  <si>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</si>
  <si>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</si>
  <si>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</si>
  <si>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</si>
  <si>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</si>
  <si>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</si>
  <si>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</si>
  <si>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</si>
  <si>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</si>
  <si>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</si>
  <si>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</si>
  <si>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</si>
  <si>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</si>
  <si>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</si>
  <si>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</si>
  <si>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</si>
  <si>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</si>
  <si>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</si>
  <si>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</si>
  <si>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</si>
  <si>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</si>
  <si>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</si>
  <si>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</si>
  <si>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</si>
  <si>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</si>
  <si>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</si>
  <si>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</si>
  <si>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</si>
  <si>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</si>
  <si>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</si>
  <si>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</si>
  <si>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</si>
  <si>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</si>
  <si>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</si>
  <si>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</si>
  <si>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</si>
  <si>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</si>
  <si>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</si>
  <si>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</si>
  <si>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</si>
  <si>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</si>
  <si>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</si>
  <si>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</si>
  <si>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</si>
  <si>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</si>
  <si>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</si>
  <si>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</si>
  <si>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</si>
  <si>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</si>
  <si>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</si>
  <si>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</si>
  <si>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</si>
  <si>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</si>
  <si>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</si>
  <si>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</si>
  <si>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</si>
  <si>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</si>
  <si>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</si>
  <si>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</si>
  <si>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</si>
  <si>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</si>
  <si>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</si>
  <si>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</si>
  <si>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</si>
  <si>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</si>
  <si>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</si>
  <si>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</si>
  <si>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</si>
  <si>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</si>
  <si>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</si>
  <si>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</si>
  <si>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</si>
  <si>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</si>
  <si>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</si>
  <si>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</si>
  <si>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</si>
  <si>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</si>
  <si>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</si>
  <si>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</si>
  <si>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</si>
  <si>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</si>
  <si>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</si>
  <si>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</si>
  <si>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</si>
  <si>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</si>
  <si>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</si>
  <si>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</si>
  <si>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</si>
  <si>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</si>
  <si>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</si>
  <si>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</si>
  <si>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</si>
  <si>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</si>
  <si>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</si>
  <si>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</si>
  <si>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</si>
  <si>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</si>
  <si>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</si>
  <si>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</si>
  <si>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</si>
  <si>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</si>
  <si>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</si>
  <si>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</si>
  <si>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</si>
  <si>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</si>
  <si>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</si>
  <si>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</si>
  <si>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</si>
  <si>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</si>
  <si>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</si>
  <si>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</si>
  <si>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</si>
  <si>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</si>
  <si>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</si>
  <si>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</si>
  <si>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</si>
  <si>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</si>
  <si>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</si>
  <si>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</si>
  <si>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</si>
  <si>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</si>
  <si>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</si>
  <si>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</si>
  <si>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</si>
  <si>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</si>
  <si>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</si>
  <si>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</si>
  <si>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</si>
  <si>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</si>
  <si>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</si>
  <si>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</si>
  <si>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</si>
  <si>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</si>
  <si>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</si>
  <si>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</si>
  <si>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</si>
  <si>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</si>
  <si>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</si>
  <si>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</si>
  <si>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</si>
  <si>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</si>
  <si>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</si>
  <si>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</si>
  <si>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</si>
  <si>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</si>
  <si>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</si>
  <si>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</si>
  <si>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</si>
  <si>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</si>
  <si>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</si>
  <si>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</si>
  <si>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</si>
  <si>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</si>
  <si>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</si>
  <si>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</si>
  <si>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</si>
  <si>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</si>
  <si>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</si>
  <si>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</si>
  <si>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</si>
  <si>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</si>
  <si>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</si>
  <si>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</si>
  <si>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</si>
  <si>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</si>
  <si>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</si>
  <si>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</si>
  <si>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</si>
  <si>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</si>
  <si>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</si>
  <si>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</si>
  <si>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</si>
  <si>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</si>
  <si>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</si>
  <si>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</si>
  <si>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</si>
  <si>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</si>
  <si>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</si>
  <si>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</si>
  <si>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</si>
  <si>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</si>
  <si>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</si>
  <si>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</si>
  <si>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</si>
  <si>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</si>
  <si>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</si>
  <si>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</si>
  <si>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</si>
  <si>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</si>
  <si>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</si>
  <si>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</si>
  <si>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</si>
  <si>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</si>
  <si>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</si>
  <si>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</si>
  <si>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</si>
  <si>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</si>
  <si>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</si>
  <si>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</si>
  <si>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</si>
  <si>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</si>
  <si>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</si>
  <si>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</si>
  <si>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</si>
  <si>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</si>
  <si>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</si>
  <si>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</si>
  <si>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</si>
  <si>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</si>
  <si>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</si>
  <si>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</si>
  <si>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</si>
  <si>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</si>
  <si>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</si>
  <si>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</si>
  <si>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</si>
  <si>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</si>
  <si>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</si>
  <si>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</si>
  <si>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</si>
  <si>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</si>
  <si>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</si>
  <si>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</si>
  <si>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</si>
  <si>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</si>
  <si>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</si>
  <si>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</si>
  <si>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</si>
  <si>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</si>
  <si>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</si>
  <si>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</si>
  <si>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</si>
  <si>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</si>
  <si>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</si>
  <si>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</si>
  <si>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</si>
  <si>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</si>
  <si>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</si>
  <si>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</si>
  <si>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</si>
  <si>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</si>
  <si>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</si>
  <si>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</si>
  <si>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</si>
  <si>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</si>
  <si>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</si>
  <si>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</si>
  <si>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</si>
  <si>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</si>
  <si>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</si>
  <si>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</si>
  <si>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</si>
  <si>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</si>
  <si>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</si>
  <si>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</si>
  <si>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</si>
  <si>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</si>
  <si>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</si>
  <si>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</si>
  <si>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</si>
  <si>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</si>
  <si>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</si>
  <si>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</si>
  <si>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</si>
  <si>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</si>
  <si>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</si>
  <si>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</si>
  <si>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</si>
  <si>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</si>
  <si>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</si>
  <si>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</si>
  <si>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</si>
  <si>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</si>
  <si>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</si>
  <si>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</si>
  <si>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</si>
  <si>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</si>
  <si>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</si>
  <si>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</si>
  <si>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</si>
  <si>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</si>
  <si>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</si>
  <si>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</si>
  <si>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</si>
  <si>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</si>
  <si>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</si>
  <si>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</si>
  <si>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</si>
  <si>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</si>
  <si>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</si>
  <si>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</si>
  <si>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</si>
  <si>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</si>
  <si>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</si>
  <si>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</si>
  <si>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</si>
  <si>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</si>
  <si>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</si>
  <si>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</si>
  <si>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</si>
  <si>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</si>
  <si>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</si>
  <si>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</si>
  <si>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</si>
  <si>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</si>
  <si>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</si>
  <si>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</si>
  <si>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</si>
  <si>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</si>
  <si>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</si>
  <si>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</si>
  <si>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</si>
  <si>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</si>
  <si>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</si>
  <si>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</si>
  <si>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</si>
  <si>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</si>
  <si>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</si>
  <si>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</si>
  <si>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</si>
  <si>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</si>
  <si>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</si>
  <si>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</si>
  <si>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</si>
  <si>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</si>
  <si>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</si>
  <si>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</si>
  <si>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</si>
  <si>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</si>
  <si>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</si>
  <si>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</si>
  <si>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</si>
  <si>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</si>
  <si>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</si>
  <si>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</si>
  <si>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</si>
  <si>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</si>
  <si>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</si>
  <si>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</si>
  <si>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</si>
  <si>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</si>
  <si>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</si>
  <si>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</si>
  <si>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</si>
  <si>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</si>
  <si>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</si>
  <si>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</si>
  <si>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</si>
  <si>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</si>
  <si>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</si>
  <si>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</si>
  <si>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</si>
  <si>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</si>
  <si>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</si>
  <si>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</si>
  <si>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</si>
  <si>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</si>
  <si>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</si>
  <si>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</si>
  <si>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</si>
  <si>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</si>
  <si>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</si>
  <si>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</si>
  <si>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</si>
  <si>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</si>
  <si>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</si>
  <si>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</si>
  <si>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</si>
  <si>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</si>
  <si>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</si>
  <si>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</si>
  <si>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</si>
  <si>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</si>
  <si>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</si>
  <si>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</si>
  <si>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</si>
  <si>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</si>
  <si>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</si>
  <si>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</si>
  <si>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</si>
  <si>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</si>
  <si>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</si>
  <si>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</si>
  <si>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</si>
  <si>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</si>
  <si>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</si>
  <si>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</si>
  <si>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</si>
  <si>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</si>
  <si>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</si>
  <si>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</si>
  <si>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</si>
  <si>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</si>
  <si>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</si>
  <si>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</si>
  <si>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</si>
  <si>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</si>
  <si>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</si>
  <si>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</si>
  <si>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</si>
  <si>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</si>
  <si>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</si>
  <si>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</si>
  <si>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</si>
  <si>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</si>
  <si>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</si>
  <si>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</si>
  <si>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</si>
  <si>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</si>
  <si>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</si>
  <si>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</si>
  <si>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</si>
  <si>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</si>
  <si>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</si>
  <si>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</si>
  <si>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</si>
  <si>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</si>
  <si>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</si>
  <si>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</si>
  <si>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</si>
  <si>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</si>
  <si>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</si>
  <si>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</si>
  <si>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</si>
  <si>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</si>
  <si>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</si>
  <si>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</si>
  <si>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</si>
  <si>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</si>
  <si>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</si>
  <si>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</si>
  <si>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</si>
  <si>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</si>
  <si>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</si>
  <si>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</si>
  <si>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</si>
  <si>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</si>
  <si>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</si>
  <si>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</si>
  <si>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</si>
  <si>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</si>
  <si>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</si>
  <si>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</si>
  <si>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</si>
  <si>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</si>
  <si>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</si>
  <si>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</si>
  <si>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</si>
  <si>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</si>
  <si>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</si>
  <si>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</si>
  <si>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</si>
  <si>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</si>
  <si>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</si>
  <si>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</si>
  <si>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</si>
  <si>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</si>
  <si>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</si>
  <si>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</si>
  <si>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</si>
  <si>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</si>
  <si>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</si>
  <si>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</si>
  <si>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</si>
  <si>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</si>
  <si>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</si>
  <si>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</si>
  <si>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</si>
  <si>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</si>
  <si>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</si>
  <si>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</si>
  <si>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</si>
  <si>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</si>
  <si>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</si>
  <si>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</si>
  <si>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</si>
  <si>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</si>
  <si>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</si>
  <si>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</si>
  <si>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</si>
  <si>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</si>
  <si>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</si>
  <si>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</si>
  <si>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</si>
  <si>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</si>
  <si>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</si>
  <si>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</si>
  <si>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</si>
  <si>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</si>
  <si>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</si>
  <si>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</si>
  <si>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</si>
  <si>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</si>
  <si>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</si>
  <si>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</si>
  <si>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</si>
  <si>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</si>
  <si>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</si>
  <si>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</si>
  <si>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</si>
  <si>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</si>
  <si>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</si>
  <si>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</si>
  <si>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</si>
  <si>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</si>
  <si>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</si>
  <si>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</si>
  <si>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</si>
  <si>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</si>
  <si>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</si>
  <si>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</si>
  <si>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</si>
  <si>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</si>
  <si>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</si>
  <si>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</si>
  <si>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</si>
  <si>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</si>
  <si>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</si>
  <si>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</si>
  <si>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</si>
  <si>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</si>
  <si>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</si>
  <si>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</si>
  <si>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</si>
  <si>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</si>
  <si>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</si>
  <si>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</si>
  <si>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</si>
  <si>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</si>
  <si>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</si>
  <si>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</si>
  <si>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</si>
  <si>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</si>
  <si>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</si>
  <si>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</si>
  <si>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</si>
  <si>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</si>
  <si>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</si>
  <si>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</si>
  <si>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</si>
  <si>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</si>
  <si>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</si>
  <si>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</si>
  <si>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</si>
  <si>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</si>
  <si>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</si>
  <si>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</si>
  <si>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</si>
  <si>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</si>
  <si>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</si>
  <si>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</si>
  <si>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</si>
  <si>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</si>
  <si>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</si>
  <si>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</si>
  <si>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</si>
  <si>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</si>
  <si>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</si>
  <si>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</si>
  <si>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</si>
  <si>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</si>
  <si>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</si>
  <si>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</si>
  <si>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</si>
  <si>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</si>
  <si>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</si>
  <si>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</si>
  <si>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</si>
  <si>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</si>
  <si>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</si>
  <si>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</si>
  <si>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</si>
  <si>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</si>
  <si>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</si>
  <si>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</si>
  <si>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</si>
  <si>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</si>
  <si>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</si>
  <si>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</si>
  <si>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</si>
  <si>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</si>
  <si>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</si>
  <si>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</si>
  <si>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</si>
  <si>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</si>
  <si>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</si>
  <si>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</si>
  <si>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</si>
  <si>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</si>
  <si>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</si>
  <si>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</si>
  <si>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</si>
  <si>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</si>
  <si>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</si>
  <si>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</si>
  <si>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</si>
  <si>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</si>
  <si>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</si>
  <si>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</si>
  <si>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</si>
  <si>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</si>
  <si>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</si>
  <si>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</si>
  <si>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</si>
  <si>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</si>
  <si>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</si>
  <si>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</si>
  <si>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</si>
  <si>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</si>
  <si>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</si>
  <si>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</si>
  <si>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</si>
  <si>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</si>
  <si>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</si>
  <si>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</si>
  <si>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</si>
  <si>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</si>
  <si>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</si>
  <si>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</si>
  <si>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</si>
  <si>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</si>
  <si>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</si>
  <si>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</si>
  <si>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</si>
  <si>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</si>
  <si>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</si>
  <si>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</si>
  <si>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</si>
  <si>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</si>
  <si>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</si>
  <si>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</si>
  <si>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</si>
  <si>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</si>
  <si>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</si>
  <si>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</si>
  <si>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</si>
  <si>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</si>
  <si>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</si>
  <si>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</si>
  <si>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</si>
  <si>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</si>
  <si>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</si>
  <si>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</si>
  <si>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</si>
  <si>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</si>
  <si>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</si>
  <si>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</si>
  <si>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</si>
  <si>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</si>
  <si>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</si>
  <si>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</si>
  <si>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</si>
  <si>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</si>
  <si>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</si>
  <si>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</si>
  <si>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</si>
  <si>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</si>
  <si>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</si>
  <si>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</si>
  <si>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</si>
  <si>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</si>
  <si>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</si>
  <si>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</si>
  <si>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</si>
  <si>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</si>
  <si>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</si>
  <si>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</si>
  <si>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</si>
  <si>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</si>
  <si>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</si>
  <si>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</si>
  <si>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</si>
  <si>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</si>
  <si>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</si>
  <si>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</si>
  <si>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</si>
  <si>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</si>
  <si>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</si>
  <si>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</si>
  <si>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</si>
  <si>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</si>
  <si>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</si>
  <si>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</si>
  <si>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</si>
  <si>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</si>
  <si>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</si>
  <si>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</si>
  <si>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</si>
  <si>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</si>
  <si>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</si>
  <si>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</si>
  <si>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</si>
  <si>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</si>
  <si>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</si>
  <si>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</si>
  <si>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</si>
  <si>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</si>
  <si>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</si>
  <si>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</si>
  <si>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</si>
  <si>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</si>
  <si>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</si>
  <si>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</si>
  <si>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</si>
  <si>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</si>
  <si>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</si>
  <si>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</si>
  <si>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</si>
  <si>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</si>
  <si>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</si>
  <si>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</si>
  <si>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</si>
  <si>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</si>
  <si>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</si>
  <si>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</si>
  <si>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</si>
  <si>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</si>
  <si>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</si>
  <si>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</si>
  <si>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</si>
  <si>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</si>
  <si>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</si>
  <si>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</si>
  <si>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</si>
  <si>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</si>
  <si>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</si>
  <si>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</si>
  <si>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</si>
  <si>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</si>
  <si>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</si>
  <si>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</si>
  <si>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</si>
  <si>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</si>
  <si>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</si>
  <si>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</si>
  <si>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</si>
  <si>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</si>
  <si>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</si>
  <si>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</si>
  <si>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</si>
  <si>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</si>
  <si>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</si>
  <si>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</si>
  <si>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</si>
  <si>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</si>
  <si>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</si>
  <si>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</si>
  <si>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</si>
  <si>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</si>
  <si>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</si>
  <si>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</si>
  <si>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</si>
  <si>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</si>
  <si>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</si>
  <si>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</si>
  <si>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</si>
  <si>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</si>
  <si>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</si>
  <si>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</si>
  <si>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</si>
  <si>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</si>
  <si>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</si>
  <si>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</si>
  <si>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</si>
  <si>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</si>
  <si>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</si>
  <si>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</si>
  <si>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</si>
  <si>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</si>
  <si>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</si>
  <si>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</si>
  <si>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</si>
  <si>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</si>
  <si>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</si>
  <si>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</si>
  <si>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</si>
  <si>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</si>
  <si>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</si>
  <si>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</si>
  <si>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</si>
  <si>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</si>
  <si>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</si>
  <si>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</si>
  <si>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</si>
  <si>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</si>
  <si>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</si>
  <si>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</si>
  <si>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</si>
  <si>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</si>
  <si>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</si>
  <si>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</si>
  <si>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</si>
  <si>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</si>
  <si>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</si>
  <si>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</si>
  <si>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</si>
  <si>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</si>
  <si>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</si>
  <si>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</si>
  <si>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</si>
  <si>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</si>
  <si>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</si>
  <si>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</si>
  <si>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</si>
  <si>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</si>
  <si>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</si>
  <si>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</si>
  <si>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</si>
  <si>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</si>
  <si>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</si>
  <si>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</si>
  <si>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</si>
  <si>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</si>
  <si>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</si>
  <si>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</si>
  <si>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</si>
  <si>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</si>
  <si>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</si>
  <si>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</si>
  <si>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</si>
  <si>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</si>
  <si>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</si>
  <si>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</si>
  <si>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</si>
  <si>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</si>
  <si>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</si>
  <si>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</si>
  <si>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</si>
  <si>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</si>
  <si>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</si>
  <si>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</si>
  <si>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</si>
  <si>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</si>
  <si>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</si>
  <si>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</si>
  <si>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</si>
  <si>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</si>
  <si>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</si>
  <si>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</si>
  <si>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</si>
  <si>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</si>
  <si>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</si>
  <si>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</si>
  <si>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</si>
  <si>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</si>
  <si>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</si>
  <si>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</si>
  <si>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</si>
  <si>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</si>
  <si>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</si>
  <si>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</si>
  <si>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</si>
  <si>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</si>
  <si>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</si>
  <si>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</si>
  <si>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</si>
  <si>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</si>
  <si>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</si>
  <si>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</si>
  <si>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</si>
  <si>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</si>
  <si>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</si>
  <si>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</si>
  <si>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</si>
  <si>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</si>
  <si>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</si>
  <si>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</si>
  <si>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</si>
  <si>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</si>
  <si>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</si>
  <si>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</si>
  <si>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</si>
  <si>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</si>
  <si>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</si>
  <si>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</si>
  <si>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</si>
  <si>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</si>
  <si>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</si>
  <si>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</si>
  <si>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</si>
  <si>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</si>
  <si>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</si>
  <si>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</si>
  <si>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</si>
  <si>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</si>
  <si>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</si>
  <si>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</si>
  <si>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</si>
  <si>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</si>
  <si>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</si>
  <si>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</si>
  <si>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</si>
  <si>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</si>
  <si>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</si>
  <si>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</si>
  <si>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</si>
  <si>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</si>
  <si>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</si>
  <si>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</si>
  <si>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</si>
  <si>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</si>
  <si>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</si>
  <si>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</si>
  <si>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</si>
  <si>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</si>
  <si>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</si>
  <si>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</si>
  <si>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</si>
  <si>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</si>
  <si>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</si>
  <si>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</si>
  <si>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</si>
  <si>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</si>
  <si>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</si>
  <si>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</si>
  <si>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</si>
  <si>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</si>
  <si>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</si>
  <si>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</si>
  <si>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</si>
  <si>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</si>
  <si>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</si>
  <si>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</si>
  <si>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</si>
  <si>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</si>
  <si>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</si>
  <si>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</si>
  <si>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</si>
  <si>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</si>
  <si>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</si>
  <si>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</si>
  <si>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</si>
  <si>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</si>
  <si>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</si>
  <si>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</si>
  <si>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</si>
  <si>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</si>
  <si>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</si>
  <si>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</si>
  <si>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</si>
  <si>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</si>
  <si>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</si>
  <si>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</si>
  <si>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</si>
  <si>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</si>
  <si>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</si>
  <si>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</si>
  <si>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</si>
  <si>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</si>
  <si>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</si>
  <si>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</si>
  <si>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</si>
  <si>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</si>
  <si>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</si>
  <si>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</si>
  <si>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</si>
  <si>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</si>
  <si>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</si>
  <si>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</si>
  <si>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</si>
  <si>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</si>
  <si>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</si>
  <si>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</si>
  <si>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</si>
  <si>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</si>
  <si>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</si>
  <si>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</si>
  <si>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</si>
  <si>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</si>
  <si>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</si>
  <si>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</si>
  <si>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</si>
  <si>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</si>
  <si>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</si>
  <si>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</si>
  <si>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</si>
  <si>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</si>
  <si>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</si>
  <si>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</si>
  <si>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</si>
  <si>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</si>
  <si>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</si>
  <si>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</si>
  <si>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</si>
  <si>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</si>
  <si>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</si>
  <si>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</si>
  <si>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</si>
  <si>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</si>
  <si>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</si>
  <si>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</si>
  <si>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</si>
  <si>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</si>
  <si>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</si>
  <si>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</si>
  <si>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</si>
  <si>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</si>
  <si>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</si>
  <si>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</si>
  <si>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</si>
  <si>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</si>
  <si>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</si>
  <si>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</si>
  <si>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</si>
  <si>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</si>
  <si>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</si>
  <si>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</si>
  <si>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</si>
  <si>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</si>
  <si>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</si>
  <si>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</si>
  <si>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</si>
  <si>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</si>
  <si>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</si>
  <si>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</si>
  <si>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</si>
  <si>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</si>
  <si>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</si>
  <si>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</si>
  <si>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</si>
  <si>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</si>
  <si>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</si>
  <si>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</si>
  <si>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</si>
  <si>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</si>
  <si>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</si>
  <si>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</si>
  <si>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</si>
  <si>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</si>
  <si>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</si>
  <si>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</si>
  <si>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</si>
  <si>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</si>
  <si>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</si>
  <si>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</si>
  <si>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</si>
  <si>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</si>
  <si>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</si>
  <si>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</si>
  <si>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</si>
  <si>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</si>
  <si>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</si>
  <si>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</si>
  <si>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</si>
  <si>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</si>
  <si>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</si>
  <si>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</si>
  <si>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</si>
  <si>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</si>
  <si>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</si>
  <si>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</si>
  <si>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</si>
  <si>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</si>
  <si>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</si>
  <si>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</si>
  <si>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</si>
  <si>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</si>
  <si>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</si>
  <si>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</si>
  <si>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</si>
  <si>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</si>
  <si>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</si>
  <si>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</si>
  <si>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</si>
  <si>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</si>
  <si>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</si>
  <si>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</si>
  <si>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</si>
  <si>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</si>
  <si>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</si>
  <si>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</si>
  <si>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</si>
  <si>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</si>
  <si>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</si>
  <si>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</si>
  <si>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</si>
  <si>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</si>
  <si>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</si>
  <si>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</si>
  <si>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</si>
  <si>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</si>
  <si>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</si>
  <si>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</si>
  <si>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</si>
  <si>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</si>
  <si>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</si>
  <si>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</si>
  <si>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</si>
  <si>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</si>
  <si>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</si>
  <si>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</si>
  <si>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</si>
  <si>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</si>
  <si>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</si>
  <si>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</si>
  <si>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</si>
  <si>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</si>
  <si>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</si>
  <si>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</si>
  <si>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</si>
  <si>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</si>
  <si>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</si>
  <si>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</si>
  <si>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</si>
  <si>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</si>
  <si>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</si>
  <si>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</si>
  <si>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</si>
  <si>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</si>
  <si>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</si>
  <si>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</si>
  <si>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</si>
  <si>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</si>
  <si>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</si>
  <si>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</si>
  <si>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</si>
  <si>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</si>
  <si>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</si>
  <si>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</si>
  <si>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</si>
  <si>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</si>
  <si>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</si>
  <si>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</si>
  <si>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</si>
  <si>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</si>
  <si>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</si>
  <si>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</si>
  <si>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</si>
  <si>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</si>
  <si>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</si>
  <si>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</si>
  <si>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</si>
  <si>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</si>
  <si>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</si>
  <si>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</si>
  <si>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</si>
  <si>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</si>
  <si>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</si>
  <si>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</si>
  <si>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</si>
  <si>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</si>
  <si>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</si>
  <si>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</si>
  <si>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</si>
  <si>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</si>
  <si>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</si>
  <si>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</si>
  <si>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</si>
  <si>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</si>
  <si>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</si>
  <si>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</si>
  <si>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</si>
  <si>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</si>
  <si>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</si>
  <si>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</si>
  <si>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</si>
  <si>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</si>
  <si>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</si>
  <si>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</si>
  <si>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</si>
  <si>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</si>
  <si>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</si>
  <si>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</si>
  <si>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</si>
  <si>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</si>
  <si>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</si>
  <si>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</si>
  <si>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</si>
  <si>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</si>
  <si>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</si>
  <si>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</si>
  <si>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</si>
  <si>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</si>
  <si>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</si>
  <si>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</si>
  <si>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</si>
  <si>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</si>
  <si>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</si>
  <si>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</si>
  <si>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</si>
  <si>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</si>
  <si>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</si>
  <si>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</si>
  <si>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</si>
  <si>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</si>
  <si>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</si>
  <si>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</si>
  <si>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</si>
  <si>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</si>
  <si>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</si>
  <si>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</si>
  <si>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</si>
  <si>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</si>
  <si>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</si>
  <si>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</si>
  <si>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</si>
  <si>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</si>
  <si>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</si>
  <si>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</si>
  <si>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</si>
  <si>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</si>
  <si>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</si>
  <si>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</si>
  <si>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</si>
  <si>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</si>
  <si>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</si>
  <si>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</si>
  <si>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</si>
  <si>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</si>
  <si>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</si>
  <si>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</si>
  <si>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</si>
  <si>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</si>
  <si>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</si>
  <si>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</si>
  <si>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</si>
  <si>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</si>
  <si>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</si>
  <si>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</si>
  <si>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</si>
  <si>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</si>
  <si>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</si>
  <si>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</si>
  <si>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</si>
  <si>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</si>
  <si>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</si>
  <si>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</si>
  <si>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</si>
  <si>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</si>
  <si>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</si>
  <si>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</si>
  <si>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</si>
  <si>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</si>
  <si>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</si>
  <si>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</si>
  <si>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</si>
  <si>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</si>
  <si>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</si>
  <si>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</si>
  <si>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</si>
  <si>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</si>
  <si>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</si>
  <si>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</si>
  <si>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</si>
  <si>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</si>
  <si>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</si>
  <si>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</si>
  <si>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</si>
  <si>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</si>
  <si>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</si>
  <si>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</si>
  <si>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</si>
  <si>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</si>
  <si>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</si>
  <si>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</si>
  <si>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</si>
  <si>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</si>
  <si>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</si>
  <si>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</si>
  <si>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</si>
  <si>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</si>
  <si>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</si>
  <si>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</si>
  <si>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</si>
  <si>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</si>
  <si>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</si>
  <si>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</si>
  <si>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</si>
  <si>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</si>
  <si>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</si>
  <si>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</si>
  <si>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</si>
  <si>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</si>
  <si>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</si>
  <si>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</si>
  <si>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</si>
  <si>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</si>
  <si>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</si>
  <si>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</si>
  <si>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</si>
  <si>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</si>
  <si>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</si>
  <si>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</si>
  <si>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</si>
  <si>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</si>
  <si>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</si>
  <si>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</si>
  <si>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</si>
  <si>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</si>
  <si>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</si>
  <si>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</si>
  <si>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</si>
  <si>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</si>
  <si>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</si>
  <si>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</si>
  <si>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</si>
  <si>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</si>
  <si>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</si>
  <si>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</si>
  <si>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</si>
  <si>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</si>
  <si>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</si>
  <si>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</si>
  <si>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</si>
  <si>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</si>
  <si>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</si>
  <si>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</si>
  <si>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</si>
  <si>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</si>
  <si>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</si>
  <si>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</si>
  <si>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</si>
  <si>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</si>
  <si>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</si>
  <si>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</si>
  <si>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</si>
  <si>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</si>
  <si>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</si>
  <si>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</si>
  <si>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</si>
  <si>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</si>
  <si>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</si>
  <si>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</si>
  <si>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</si>
  <si>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</si>
  <si>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</si>
  <si>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</si>
  <si>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</si>
  <si>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</si>
  <si>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</si>
  <si>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</si>
  <si>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</si>
  <si>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</si>
  <si>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</si>
  <si>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</si>
  <si>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</si>
  <si>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</si>
  <si>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</si>
  <si>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</si>
  <si>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</si>
  <si>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</si>
  <si>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</si>
  <si>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</si>
  <si>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</si>
  <si>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</si>
  <si>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</si>
  <si>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</si>
  <si>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</si>
  <si>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</si>
  <si>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</si>
  <si>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</si>
  <si>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</si>
  <si>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</si>
  <si>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</si>
  <si>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</si>
  <si>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</si>
  <si>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</si>
  <si>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</si>
  <si>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</si>
  <si>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</si>
  <si>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</si>
  <si>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</si>
  <si>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</si>
  <si>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</si>
  <si>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</si>
  <si>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</si>
  <si>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</si>
  <si>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</si>
  <si>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</si>
  <si>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</si>
  <si>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</si>
  <si>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</si>
  <si>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</si>
  <si>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</si>
  <si>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</si>
  <si>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</si>
  <si>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</si>
  <si>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</si>
  <si>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</si>
  <si>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</si>
  <si>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</si>
  <si>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</si>
  <si>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</si>
  <si>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</si>
  <si>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</si>
  <si>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</si>
  <si>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</si>
  <si>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</si>
  <si>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</si>
  <si>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</si>
  <si>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</si>
  <si>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</si>
  <si>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</si>
  <si>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</si>
  <si>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</si>
  <si>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</si>
  <si>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</si>
  <si>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</si>
  <si>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</si>
  <si>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</si>
  <si>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</si>
  <si>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</si>
  <si>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</si>
  <si>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</si>
  <si>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</si>
  <si>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</si>
  <si>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</si>
  <si>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</si>
  <si>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</si>
  <si>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</si>
  <si>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</si>
  <si>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</si>
  <si>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</si>
  <si>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</si>
  <si>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</si>
  <si>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</si>
  <si>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</si>
  <si>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</si>
  <si>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</si>
  <si>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</si>
  <si>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</si>
  <si>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</si>
  <si>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</si>
  <si>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</si>
  <si>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</si>
  <si>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</si>
  <si>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</si>
  <si>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</si>
  <si>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</si>
  <si>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</si>
  <si>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</si>
  <si>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</si>
  <si>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</si>
  <si>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</si>
  <si>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</si>
  <si>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</si>
  <si>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</si>
  <si>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</si>
  <si>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</si>
  <si>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</si>
  <si>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</si>
  <si>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</si>
  <si>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</si>
  <si>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</si>
  <si>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</si>
  <si>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</si>
  <si>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</si>
  <si>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</si>
  <si>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</si>
  <si>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</si>
  <si>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</si>
  <si>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</si>
  <si>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</si>
  <si>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</si>
  <si>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</si>
  <si>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</si>
  <si>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</si>
  <si>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</si>
  <si>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</si>
  <si>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</si>
  <si>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</si>
  <si>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</si>
  <si>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</si>
  <si>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</si>
  <si>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</si>
  <si>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</si>
  <si>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</si>
  <si>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</si>
  <si>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</si>
  <si>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</si>
  <si>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</si>
  <si>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</si>
  <si>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</si>
  <si>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</si>
  <si>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</si>
  <si>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</si>
  <si>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</si>
  <si>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</si>
  <si>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</si>
  <si>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</si>
  <si>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</si>
  <si>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</si>
  <si>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</si>
  <si>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</si>
  <si>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</si>
  <si>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</si>
  <si>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</si>
  <si>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</si>
  <si>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</si>
  <si>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</si>
  <si>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</si>
  <si>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</si>
  <si>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</si>
  <si>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</si>
  <si>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</si>
  <si>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</si>
  <si>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</si>
  <si>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</si>
  <si>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</si>
  <si>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</si>
  <si>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</si>
  <si>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</si>
  <si>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</si>
  <si>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</si>
  <si>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</si>
  <si>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</si>
  <si>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</si>
  <si>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</si>
  <si>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</si>
  <si>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</si>
  <si>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</si>
  <si>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</si>
  <si>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</si>
  <si>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</si>
  <si>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</si>
  <si>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</si>
  <si>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</si>
  <si>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</si>
  <si>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</si>
  <si>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</si>
  <si>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</si>
  <si>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</si>
  <si>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</si>
  <si>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</si>
  <si>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</si>
  <si>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</si>
  <si>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</si>
  <si>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</si>
  <si>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</si>
  <si>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</si>
  <si>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</si>
  <si>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</si>
  <si>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</si>
  <si>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</si>
  <si>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</si>
  <si>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</si>
  <si>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</si>
  <si>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</si>
  <si>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</si>
  <si>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</si>
  <si>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</si>
  <si>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</si>
  <si>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</si>
  <si>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</si>
  <si>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</si>
  <si>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</si>
  <si>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</si>
  <si>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</si>
  <si>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</si>
  <si>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</si>
  <si>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</si>
  <si>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</si>
  <si>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</si>
  <si>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</si>
  <si>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</si>
  <si>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</si>
  <si>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</si>
  <si>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</si>
  <si>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</si>
  <si>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</si>
  <si>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</si>
  <si>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</si>
  <si>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</si>
  <si>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</si>
  <si>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</si>
  <si>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</si>
  <si>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</si>
  <si>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</si>
  <si>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</si>
  <si>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</si>
  <si>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</si>
  <si>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</si>
  <si>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</si>
  <si>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</si>
  <si>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</si>
  <si>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</si>
  <si>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</si>
  <si>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</si>
  <si>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</si>
  <si>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</si>
  <si>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</si>
  <si>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</si>
  <si>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</si>
  <si>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</si>
  <si>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</si>
  <si>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</si>
  <si>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</si>
  <si>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</si>
  <si>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</si>
  <si>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</si>
  <si>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</si>
  <si>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</si>
  <si>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</si>
  <si>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</si>
  <si>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</si>
  <si>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</si>
  <si>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</si>
  <si>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</si>
  <si>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</si>
  <si>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</si>
  <si>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</si>
  <si>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</si>
  <si>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</si>
  <si>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</si>
  <si>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</si>
  <si>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</si>
  <si>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</si>
  <si>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</si>
  <si>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</si>
  <si>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</si>
  <si>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</si>
  <si>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</si>
  <si>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</si>
  <si>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</si>
  <si>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</si>
  <si>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</si>
  <si>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</si>
  <si>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</si>
  <si>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</si>
  <si>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</si>
  <si>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</si>
  <si>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</si>
  <si>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</si>
  <si>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</si>
  <si>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</si>
  <si>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</si>
  <si>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</si>
  <si>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</si>
  <si>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</si>
  <si>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</si>
  <si>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</si>
  <si>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</si>
  <si>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</si>
  <si>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</si>
  <si>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</si>
  <si>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</si>
  <si>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</si>
  <si>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</si>
  <si>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</si>
  <si>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</si>
  <si>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</si>
  <si>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</si>
  <si>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</si>
  <si>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</si>
  <si>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</si>
  <si>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</si>
  <si>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</si>
  <si>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</si>
  <si>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</si>
  <si>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</si>
  <si>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</si>
  <si>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</si>
  <si>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</si>
  <si>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</si>
  <si>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</si>
  <si>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</si>
  <si>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</si>
  <si>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</si>
  <si>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</si>
  <si>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</si>
  <si>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</si>
  <si>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</si>
  <si>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</si>
  <si>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</si>
  <si>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</si>
  <si>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</si>
  <si>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</si>
  <si>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</si>
  <si>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</si>
  <si>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</si>
  <si>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</si>
  <si>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</si>
  <si>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</si>
  <si>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</si>
  <si>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</si>
  <si>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</si>
  <si>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</si>
  <si>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</si>
  <si>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</si>
  <si>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</si>
  <si>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</si>
  <si>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</si>
  <si>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</si>
  <si>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</si>
  <si>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</si>
  <si>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</si>
  <si>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</si>
  <si>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</si>
  <si>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</si>
  <si>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</si>
  <si>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</si>
  <si>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</si>
  <si>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</si>
  <si>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</si>
  <si>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</si>
  <si>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</si>
  <si>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</si>
  <si>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</si>
  <si>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</si>
  <si>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</si>
  <si>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</si>
  <si>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</si>
  <si>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</si>
  <si>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</si>
  <si>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</si>
  <si>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</si>
  <si>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</si>
  <si>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</si>
  <si>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</si>
  <si>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</si>
  <si>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</si>
  <si>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</si>
  <si>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</si>
  <si>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</si>
  <si>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</si>
  <si>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</si>
  <si>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</si>
  <si>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</si>
  <si>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</si>
  <si>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</si>
  <si>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</si>
  <si>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</si>
  <si>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</si>
  <si>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</si>
  <si>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</si>
  <si>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</si>
  <si>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</si>
  <si>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</si>
  <si>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</si>
  <si>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</si>
  <si>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</si>
  <si>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</si>
  <si>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</si>
  <si>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</si>
  <si>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</si>
  <si>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</si>
  <si>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</si>
  <si>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</si>
  <si>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</si>
  <si>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</si>
  <si>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</si>
  <si>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</si>
  <si>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</si>
  <si>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</si>
  <si>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</si>
  <si>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</si>
  <si>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</si>
  <si>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</si>
  <si>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</si>
  <si>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</si>
  <si>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</si>
  <si>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</si>
  <si>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</si>
  <si>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</si>
  <si>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</si>
  <si>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</si>
  <si>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</si>
  <si>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</si>
  <si>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</si>
  <si>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</si>
  <si>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</si>
  <si>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</si>
  <si>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</si>
  <si>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</si>
  <si>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</si>
  <si>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</si>
  <si>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</si>
  <si>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</si>
  <si>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</si>
  <si>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</si>
  <si>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</si>
  <si>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</si>
  <si>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</si>
  <si>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</si>
  <si>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</si>
  <si>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</si>
  <si>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</si>
  <si>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</si>
  <si>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</si>
  <si>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</si>
  <si>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</si>
  <si>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</si>
  <si>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</si>
  <si>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</si>
  <si>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</si>
  <si>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</si>
  <si>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</si>
  <si>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</si>
  <si>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</si>
  <si>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</si>
  <si>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</si>
  <si>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</si>
  <si>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</si>
  <si>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</si>
  <si>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</si>
  <si>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</si>
  <si>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</si>
  <si>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</si>
  <si>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</si>
  <si>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</si>
  <si>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</si>
  <si>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</si>
  <si>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</si>
  <si>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</si>
  <si>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</si>
  <si>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</si>
  <si>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</si>
  <si>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</si>
  <si>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</si>
  <si>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</si>
  <si>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</si>
  <si>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</si>
  <si>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</si>
  <si>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</si>
  <si>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</si>
  <si>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</si>
  <si>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</si>
  <si>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</si>
  <si>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</si>
  <si>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</si>
  <si>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</si>
  <si>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</si>
  <si>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</si>
  <si>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</si>
  <si>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</si>
  <si>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</si>
  <si>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</si>
  <si>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</si>
  <si>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</si>
  <si>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</si>
  <si>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</si>
  <si>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</si>
  <si>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</si>
  <si>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</si>
  <si>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</si>
  <si>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</si>
  <si>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</si>
  <si>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</si>
  <si>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</si>
  <si>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</si>
  <si>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</si>
  <si>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</si>
  <si>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</si>
  <si>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</si>
  <si>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</si>
  <si>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</si>
  <si>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</si>
  <si>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</si>
  <si>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</si>
  <si>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</si>
  <si>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</si>
  <si>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</si>
  <si>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</si>
  <si>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</si>
  <si>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</si>
  <si>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</si>
  <si>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</si>
  <si>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</si>
  <si>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</si>
  <si>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</si>
  <si>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</si>
  <si>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</si>
  <si>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</si>
  <si>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</si>
  <si>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</si>
  <si>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</si>
  <si>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</si>
  <si>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</si>
  <si>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</si>
  <si>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</si>
  <si>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</si>
  <si>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</si>
  <si>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</si>
  <si>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</si>
  <si>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</si>
  <si>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</si>
  <si>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</si>
  <si>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</si>
  <si>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</si>
  <si>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</si>
  <si>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</si>
  <si>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</si>
  <si>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</si>
  <si>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</si>
  <si>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</si>
  <si>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</si>
  <si>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</si>
  <si>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</si>
  <si>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</si>
  <si>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</si>
  <si>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</si>
  <si>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</si>
  <si>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</si>
  <si>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</si>
  <si>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</si>
  <si>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</si>
  <si>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</si>
  <si>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</si>
  <si>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</si>
  <si>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</si>
  <si>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</si>
  <si>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</si>
  <si>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</si>
  <si>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</si>
  <si>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</si>
  <si>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</si>
  <si>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</si>
  <si>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</si>
  <si>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</si>
  <si>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</si>
  <si>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</si>
  <si>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</si>
  <si>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</si>
  <si>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</si>
  <si>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</si>
  <si>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</si>
  <si>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</si>
  <si>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</si>
  <si>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</si>
  <si>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</si>
  <si>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</si>
  <si>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</si>
  <si>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</si>
  <si>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</si>
  <si>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</si>
  <si>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</si>
  <si>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</si>
  <si>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</si>
  <si>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</si>
  <si>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</si>
  <si>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</si>
  <si>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</si>
  <si>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</si>
  <si>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</si>
  <si>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</si>
  <si>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</si>
  <si>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</si>
  <si>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</si>
  <si>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</si>
  <si>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</si>
  <si>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</si>
  <si>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</si>
  <si>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</si>
  <si>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</si>
  <si>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</si>
  <si>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</si>
  <si>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</si>
  <si>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</si>
  <si>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</si>
  <si>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</si>
  <si>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</si>
  <si>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</si>
  <si>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</si>
  <si>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</si>
  <si>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</si>
  <si>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</si>
  <si>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</si>
  <si>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</si>
  <si>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</si>
  <si>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</si>
  <si>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</si>
  <si>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</si>
  <si>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</si>
  <si>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</si>
  <si>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</si>
  <si>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</si>
  <si>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</si>
  <si>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</si>
  <si>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</si>
  <si>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</si>
  <si>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</si>
  <si>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</si>
  <si>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</si>
  <si>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</si>
  <si>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</si>
  <si>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</si>
  <si>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</si>
  <si>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</si>
  <si>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</si>
  <si>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</si>
  <si>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</si>
  <si>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</si>
  <si>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</si>
  <si>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</si>
  <si>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</si>
  <si>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</si>
  <si>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</si>
  <si>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</si>
  <si>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</si>
  <si>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</si>
  <si>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</si>
  <si>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</si>
  <si>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</si>
  <si>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</si>
  <si>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</si>
  <si>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</si>
  <si>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</si>
  <si>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</si>
  <si>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</si>
  <si>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</si>
  <si>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</si>
  <si>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</si>
  <si>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</si>
  <si>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</si>
  <si>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</si>
  <si>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</si>
  <si>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</si>
  <si>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</si>
  <si>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</si>
  <si>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</si>
  <si>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</si>
  <si>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</si>
  <si>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</si>
  <si>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</si>
  <si>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</si>
  <si>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</si>
  <si>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</si>
  <si>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</si>
  <si>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</si>
  <si>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</si>
  <si>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</si>
  <si>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</si>
  <si>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</si>
  <si>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</si>
  <si>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</si>
  <si>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</si>
  <si>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</si>
  <si>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</si>
  <si>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</si>
  <si>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</si>
  <si>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</si>
  <si>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</si>
  <si>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</si>
  <si>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</si>
  <si>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</si>
  <si>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</si>
  <si>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</si>
  <si>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</si>
  <si>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</si>
  <si>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</si>
  <si>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</si>
  <si>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</si>
  <si>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</si>
  <si>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</si>
  <si>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</si>
  <si>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</si>
  <si>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</si>
  <si>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</si>
  <si>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</si>
  <si>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</si>
  <si>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</si>
  <si>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</si>
  <si>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</si>
  <si>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</si>
  <si>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</si>
  <si>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</si>
  <si>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</si>
  <si>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</si>
  <si>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</si>
  <si>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</si>
  <si>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</si>
  <si>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</si>
  <si>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</si>
  <si>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</si>
  <si>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</si>
  <si>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</si>
  <si>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</si>
  <si>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</si>
  <si>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</si>
  <si>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</si>
  <si>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</si>
  <si>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</si>
  <si>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</si>
  <si>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</si>
  <si>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</si>
  <si>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</si>
  <si>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</si>
  <si>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</si>
  <si>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</si>
  <si>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</si>
  <si>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</si>
  <si>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</si>
  <si>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</si>
  <si>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</si>
  <si>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</si>
  <si>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</si>
  <si>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</si>
  <si>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</si>
  <si>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</si>
  <si>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</si>
  <si>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</si>
  <si>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</si>
  <si>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</si>
  <si>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</si>
  <si>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</si>
  <si>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</si>
  <si>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</si>
  <si>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</si>
  <si>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</si>
  <si>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</si>
  <si>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</si>
  <si>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</si>
  <si>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</si>
  <si>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</si>
  <si>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</si>
  <si>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</si>
  <si>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</si>
  <si>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</si>
  <si>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</si>
  <si>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</si>
  <si>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</si>
  <si>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</si>
  <si>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</si>
  <si>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</si>
  <si>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</si>
  <si>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</si>
  <si>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</si>
  <si>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</si>
  <si>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</si>
  <si>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</si>
  <si>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</si>
  <si>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</si>
  <si>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</si>
  <si>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</si>
  <si>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</si>
  <si>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</si>
  <si>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</si>
  <si>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</si>
  <si>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</si>
  <si>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</si>
  <si>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</si>
  <si>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</si>
  <si>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</si>
  <si>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</si>
  <si>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</si>
  <si>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</si>
  <si>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</si>
  <si>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</si>
  <si>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</si>
  <si>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</si>
  <si>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</si>
  <si>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</si>
  <si>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</si>
  <si>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</si>
  <si>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</si>
  <si>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</si>
  <si>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</si>
  <si>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</si>
  <si>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</si>
  <si>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</si>
  <si>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</si>
  <si>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</si>
  <si>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</si>
  <si>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</si>
  <si>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</si>
  <si>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</si>
  <si>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</si>
  <si>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</si>
  <si>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</si>
  <si>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</si>
  <si>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</si>
  <si>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</si>
  <si>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</si>
  <si>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</si>
  <si>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</si>
  <si>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</si>
  <si>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</si>
  <si>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</si>
  <si>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</si>
  <si>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</si>
  <si>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</si>
  <si>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</si>
  <si>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</si>
  <si>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</si>
  <si>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</si>
  <si>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</si>
  <si>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</si>
  <si>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</si>
  <si>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</si>
  <si>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</si>
  <si>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</si>
  <si>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</si>
  <si>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</si>
  <si>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</si>
  <si>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</si>
  <si>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</si>
  <si>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</si>
  <si>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</si>
  <si>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</si>
  <si>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</si>
  <si>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</si>
  <si>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</si>
  <si>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</si>
  <si>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</si>
  <si>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</si>
  <si>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</si>
  <si>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</si>
  <si>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</si>
  <si>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</si>
  <si>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</si>
  <si>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</si>
  <si>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</si>
  <si>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</si>
  <si>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</si>
  <si>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</si>
  <si>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</si>
  <si>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</si>
  <si>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</si>
  <si>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</si>
  <si>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</si>
  <si>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</si>
  <si>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</si>
  <si>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</si>
  <si>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</si>
  <si>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</si>
  <si>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</si>
  <si>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</si>
  <si>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</si>
  <si>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</si>
  <si>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</si>
  <si>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</si>
  <si>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</si>
  <si>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</si>
  <si>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</si>
  <si>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</si>
  <si>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</si>
  <si>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</si>
  <si>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</si>
  <si>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</si>
  <si>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</si>
  <si>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</si>
  <si>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</si>
  <si>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</si>
  <si>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</si>
  <si>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</si>
  <si>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</si>
  <si>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</si>
  <si>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</si>
  <si>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</si>
  <si>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</si>
  <si>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</si>
  <si>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</si>
  <si>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</si>
  <si>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</si>
  <si>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</si>
  <si>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</si>
  <si>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</si>
  <si>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</si>
  <si>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</si>
  <si>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</si>
  <si>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</si>
  <si>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</si>
  <si>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</si>
  <si>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</si>
  <si>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</si>
  <si>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</si>
  <si>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</si>
  <si>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</si>
  <si>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</si>
  <si>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</si>
  <si>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</si>
  <si>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</si>
  <si>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</si>
  <si>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</si>
  <si>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</si>
  <si>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</si>
  <si>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</si>
  <si>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</si>
  <si>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</si>
  <si>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</si>
  <si>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</si>
  <si>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</si>
  <si>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</si>
  <si>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</si>
  <si>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</si>
  <si>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</si>
  <si>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</si>
  <si>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</si>
  <si>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</si>
  <si>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</si>
  <si>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</si>
  <si>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</si>
  <si>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</si>
  <si>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</si>
  <si>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</si>
  <si>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</si>
  <si>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</si>
  <si>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</si>
  <si>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</si>
  <si>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</si>
  <si>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</si>
  <si>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</si>
  <si>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</si>
  <si>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</si>
  <si>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</si>
  <si>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</si>
  <si>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</si>
  <si>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</si>
  <si>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</si>
  <si>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</si>
  <si>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</si>
  <si>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</si>
  <si>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</si>
  <si>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</si>
  <si>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</si>
  <si>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</si>
  <si>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</si>
  <si>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</si>
  <si>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</si>
  <si>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</si>
  <si>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</si>
  <si>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</si>
  <si>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</si>
  <si>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</si>
  <si>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</si>
  <si>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</si>
  <si>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</si>
  <si>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</si>
  <si>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</si>
  <si>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</si>
  <si>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</si>
  <si>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</si>
  <si>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</si>
  <si>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</si>
  <si>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</si>
  <si>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</si>
  <si>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</si>
  <si>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</si>
  <si>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</si>
  <si>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</si>
  <si>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</si>
  <si>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</si>
  <si>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</si>
  <si>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</si>
  <si>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</si>
  <si>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</si>
  <si>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</si>
  <si>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</si>
  <si>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</si>
  <si>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</si>
  <si>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</si>
  <si>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</si>
  <si>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</si>
  <si>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</si>
  <si>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</si>
  <si>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</si>
  <si>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</si>
  <si>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</si>
  <si>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</si>
  <si>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</si>
  <si>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</si>
  <si>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</si>
  <si>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</si>
  <si>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</si>
  <si>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</si>
  <si>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</si>
  <si>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</si>
  <si>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</si>
  <si>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</si>
  <si>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</si>
  <si>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</si>
  <si>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</si>
  <si>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</si>
  <si>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</si>
  <si>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</si>
  <si>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</si>
  <si>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</si>
  <si>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</si>
  <si>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</si>
  <si>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</si>
  <si>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</si>
  <si>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</si>
  <si>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</si>
  <si>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</si>
  <si>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</si>
  <si>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</si>
  <si>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</si>
  <si>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</si>
  <si>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</si>
  <si>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</si>
  <si>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</si>
  <si>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</si>
  <si>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</si>
  <si>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</si>
  <si>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</si>
  <si>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</si>
  <si>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</si>
  <si>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</si>
  <si>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</si>
  <si>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</si>
  <si>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</si>
  <si>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</si>
  <si>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</si>
  <si>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</si>
  <si>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</si>
  <si>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</si>
  <si>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</si>
  <si>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</si>
  <si>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</si>
  <si>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</si>
  <si>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</si>
  <si>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</si>
  <si>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</si>
  <si>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</si>
  <si>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</si>
  <si>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</si>
  <si>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</si>
  <si>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</si>
  <si>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</si>
  <si>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</si>
  <si>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</si>
  <si>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</si>
  <si>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</si>
  <si>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</si>
  <si>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</si>
  <si>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</si>
  <si>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</si>
  <si>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</si>
  <si>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</si>
  <si>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</si>
  <si>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</si>
  <si>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</si>
  <si>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</si>
  <si>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</si>
  <si>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</si>
  <si>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</si>
  <si>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</si>
  <si>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</si>
  <si>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</si>
  <si>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</si>
  <si>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</si>
  <si>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</si>
  <si>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</si>
  <si>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</si>
  <si>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</si>
  <si>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</si>
  <si>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</si>
  <si>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</si>
  <si>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</si>
  <si>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</si>
  <si>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</si>
  <si>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</si>
  <si>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</si>
  <si>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</si>
  <si>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</si>
  <si>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</si>
  <si>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</si>
  <si>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</si>
  <si>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</si>
  <si>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</si>
  <si>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</si>
  <si>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</si>
  <si>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</si>
  <si>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</si>
  <si>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</si>
  <si>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</si>
  <si>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</si>
  <si>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</si>
  <si>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</si>
  <si>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</si>
  <si>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</si>
  <si>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</si>
  <si>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</si>
  <si>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</si>
  <si>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</si>
  <si>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</si>
  <si>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</si>
  <si>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</si>
  <si>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</si>
  <si>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</si>
  <si>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</si>
  <si>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</si>
  <si>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</si>
  <si>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</si>
  <si>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</si>
  <si>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</si>
  <si>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</si>
  <si>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</si>
  <si>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</si>
  <si>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</si>
  <si>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</si>
  <si>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</si>
  <si>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</si>
  <si>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</si>
  <si>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</si>
  <si>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</si>
  <si>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</si>
  <si>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</si>
  <si>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</si>
  <si>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</si>
  <si>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</si>
  <si>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</si>
  <si>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</si>
  <si>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</si>
  <si>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</si>
  <si>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</si>
  <si>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</si>
  <si>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</si>
  <si>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</si>
  <si>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</si>
  <si>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</si>
  <si>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</si>
  <si>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</si>
  <si>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</si>
  <si>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</si>
  <si>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</si>
  <si>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</si>
  <si>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</si>
  <si>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</si>
  <si>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</si>
  <si>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</si>
  <si>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</si>
  <si>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</si>
  <si>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</si>
  <si>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</si>
  <si>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</si>
  <si>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</si>
  <si>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</si>
  <si>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</si>
  <si>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</si>
  <si>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</si>
  <si>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</si>
  <si>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</si>
  <si>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</si>
  <si>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</si>
  <si>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</si>
  <si>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</si>
  <si>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</si>
  <si>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</si>
  <si>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</si>
  <si>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</si>
  <si>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</si>
  <si>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</si>
  <si>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</si>
  <si>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</si>
  <si>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</si>
  <si>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</si>
  <si>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</si>
  <si>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</si>
  <si>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</si>
  <si>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</si>
  <si>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</si>
  <si>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</si>
  <si>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</si>
  <si>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</si>
  <si>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</si>
  <si>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</si>
  <si>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</si>
  <si>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</si>
  <si>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</si>
  <si>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</si>
  <si>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</si>
  <si>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</si>
  <si>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</si>
  <si>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</si>
  <si>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</si>
  <si>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</si>
  <si>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</si>
  <si>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</si>
  <si>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</si>
  <si>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</si>
  <si>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</si>
  <si>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</si>
  <si>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</si>
  <si>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</si>
  <si>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</si>
  <si>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</si>
  <si>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</si>
  <si>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</si>
  <si>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</si>
  <si>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</si>
  <si>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</si>
  <si>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</si>
  <si>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</si>
  <si>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</si>
  <si>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</si>
  <si>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</si>
  <si>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</si>
  <si>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</si>
  <si>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</si>
  <si>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</si>
  <si>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</si>
  <si>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</si>
  <si>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</si>
  <si>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</si>
  <si>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</si>
  <si>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</si>
  <si>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</si>
  <si>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</si>
  <si>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</si>
  <si>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</si>
  <si>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</si>
  <si>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</si>
  <si>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</si>
  <si>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</si>
  <si>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</si>
  <si>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</si>
  <si>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</si>
  <si>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</si>
  <si>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</si>
  <si>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</si>
  <si>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</si>
  <si>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</si>
  <si>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</si>
  <si>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</si>
  <si>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</si>
  <si>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</si>
  <si>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</si>
  <si>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</si>
  <si>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</si>
  <si>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</si>
  <si>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</si>
  <si>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</si>
  <si>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</si>
  <si>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</si>
  <si>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</si>
  <si>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</si>
  <si>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</si>
  <si>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</si>
  <si>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</si>
  <si>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</si>
  <si>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</si>
  <si>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</si>
  <si>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</si>
  <si>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</si>
  <si>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</si>
  <si>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</si>
  <si>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</si>
  <si>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</si>
  <si>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</si>
  <si>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</si>
  <si>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</si>
  <si>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</si>
  <si>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</si>
  <si>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</si>
  <si>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</si>
  <si>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</si>
  <si>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</si>
  <si>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</si>
  <si>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</si>
  <si>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</si>
  <si>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</si>
  <si>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</si>
  <si>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</si>
  <si>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</si>
  <si>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</si>
  <si>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</si>
  <si>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</si>
  <si>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</si>
  <si>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</si>
  <si>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</si>
  <si>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</si>
  <si>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</si>
  <si>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</si>
  <si>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</si>
  <si>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</si>
  <si>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</si>
  <si>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</si>
  <si>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</si>
  <si>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</si>
  <si>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</si>
  <si>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</si>
  <si>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</si>
  <si>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</si>
  <si>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</si>
  <si>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</si>
  <si>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</si>
  <si>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</si>
  <si>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</si>
  <si>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</si>
  <si>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</si>
  <si>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</si>
  <si>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</si>
  <si>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</si>
  <si>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</si>
  <si>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</si>
  <si>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</si>
  <si>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</si>
  <si>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</si>
  <si>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</si>
  <si>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</si>
  <si>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</si>
  <si>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</si>
  <si>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</si>
  <si>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</si>
  <si>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</si>
  <si>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</si>
  <si>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</si>
  <si>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</si>
  <si>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</si>
  <si>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</si>
  <si>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</si>
  <si>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</si>
  <si>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</si>
  <si>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</si>
  <si>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</si>
  <si>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</si>
  <si>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</si>
  <si>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</si>
  <si>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</si>
  <si>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</si>
  <si>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</si>
  <si>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</si>
  <si>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</si>
  <si>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</si>
  <si>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</si>
  <si>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</si>
  <si>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</si>
  <si>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</si>
  <si>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</si>
  <si>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</si>
  <si>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</si>
  <si>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</si>
  <si>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</si>
  <si>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</si>
  <si>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</si>
  <si>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</si>
  <si>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</si>
  <si>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</si>
  <si>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</si>
  <si>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</si>
  <si>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</si>
  <si>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</si>
  <si>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</si>
  <si>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</si>
  <si>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</si>
  <si>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</si>
  <si>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</si>
  <si>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</si>
  <si>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</si>
  <si>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</si>
  <si>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</si>
  <si>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</si>
  <si>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</si>
  <si>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</si>
  <si>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</si>
  <si>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</si>
  <si>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</si>
  <si>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</si>
  <si>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</si>
  <si>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</si>
  <si>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</si>
  <si>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</si>
  <si>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</si>
  <si>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</si>
  <si>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</si>
  <si>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</si>
  <si>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</si>
  <si>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</si>
  <si>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</si>
  <si>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</si>
  <si>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</si>
  <si>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</si>
  <si>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</si>
  <si>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</si>
  <si>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</si>
  <si>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</si>
  <si>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</si>
  <si>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</si>
  <si>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</si>
  <si>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</si>
  <si>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</si>
  <si>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</si>
  <si>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</si>
  <si>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</si>
  <si>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</si>
  <si>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</si>
  <si>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</si>
  <si>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</si>
  <si>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</si>
  <si>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</si>
  <si>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</si>
  <si>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</si>
  <si>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</si>
  <si>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</si>
  <si>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</si>
  <si>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</si>
  <si>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</si>
  <si>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</si>
  <si>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</si>
  <si>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</si>
  <si>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</si>
  <si>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</si>
  <si>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</si>
  <si>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</si>
  <si>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</si>
  <si>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</si>
  <si>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</si>
  <si>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</si>
  <si>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</si>
  <si>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</si>
  <si>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</si>
  <si>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</si>
  <si>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</si>
  <si>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</si>
  <si>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</si>
  <si>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</si>
  <si>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</si>
  <si>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</si>
  <si>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</si>
  <si>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</si>
  <si>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</si>
  <si>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</si>
  <si>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</si>
  <si>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</si>
  <si>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</si>
  <si>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</si>
  <si>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</si>
  <si>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</si>
  <si>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</si>
  <si>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</si>
  <si>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</si>
  <si>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</si>
  <si>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</si>
  <si>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</si>
  <si>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</si>
  <si>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</si>
  <si>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</si>
  <si>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</si>
  <si>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</si>
  <si>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</si>
  <si>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</si>
  <si>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</si>
  <si>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</si>
  <si>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</si>
  <si>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</si>
  <si>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</si>
  <si>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</si>
  <si>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</si>
  <si>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</si>
  <si>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</si>
  <si>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</si>
  <si>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</si>
  <si>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</si>
  <si>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</si>
  <si>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</si>
  <si>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</si>
  <si>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</si>
  <si>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</si>
  <si>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</si>
  <si>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</si>
  <si>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</si>
  <si>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</si>
  <si>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</si>
  <si>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</si>
  <si>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</si>
  <si>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</si>
  <si>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</si>
  <si>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</si>
  <si>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</si>
  <si>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</si>
  <si>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</si>
  <si>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</si>
  <si>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</si>
  <si>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</si>
  <si>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</si>
  <si>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</si>
  <si>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</si>
  <si>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</si>
  <si>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</si>
  <si>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</si>
  <si>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</si>
  <si>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</si>
  <si>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</si>
  <si>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</si>
  <si>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</si>
  <si>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</si>
  <si>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</si>
  <si>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</si>
  <si>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</si>
  <si>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</si>
  <si>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</si>
  <si>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</si>
  <si>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</si>
  <si>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</si>
  <si>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</si>
  <si>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</si>
  <si>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</si>
  <si>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</si>
  <si>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</si>
  <si>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</si>
  <si>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</si>
  <si>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</si>
  <si>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</si>
  <si>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</si>
  <si>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</si>
  <si>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</si>
  <si>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</si>
  <si>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</si>
  <si>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</si>
  <si>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</si>
  <si>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</si>
  <si>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</si>
  <si>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</si>
  <si>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</si>
  <si>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</si>
  <si>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</si>
  <si>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</si>
  <si>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</si>
  <si>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</si>
  <si>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</si>
  <si>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</si>
  <si>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</si>
  <si>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</si>
  <si>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</si>
  <si>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</si>
  <si>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</si>
  <si>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</si>
  <si>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</si>
  <si>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</si>
  <si>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</si>
  <si>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</si>
  <si>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</si>
  <si>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</si>
  <si>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</si>
  <si>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</si>
  <si>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</si>
  <si>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</si>
  <si>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</si>
  <si>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</si>
  <si>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</si>
  <si>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</si>
  <si>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</si>
  <si>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</si>
  <si>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</si>
  <si>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</si>
  <si>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</si>
  <si>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</si>
  <si>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</si>
  <si>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</si>
  <si>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</si>
  <si>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</si>
  <si>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</si>
  <si>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</si>
  <si>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</si>
  <si>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</si>
  <si>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</si>
  <si>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</si>
  <si>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</si>
  <si>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</si>
  <si>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</si>
  <si>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</si>
  <si>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</si>
  <si>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</si>
  <si>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</si>
  <si>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</si>
  <si>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</si>
  <si>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</si>
  <si>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</si>
  <si>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</si>
  <si>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</si>
  <si>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</si>
  <si>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</si>
  <si>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</si>
  <si>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</si>
  <si>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</si>
  <si>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</si>
  <si>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</si>
  <si>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</si>
  <si>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</si>
  <si>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</si>
  <si>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</si>
  <si>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</si>
  <si>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</si>
  <si>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</si>
  <si>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</si>
  <si>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</si>
  <si>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</si>
  <si>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</si>
  <si>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</si>
  <si>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</si>
  <si>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</si>
  <si>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</si>
  <si>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</si>
  <si>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</si>
  <si>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</si>
  <si>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</si>
  <si>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</si>
  <si>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</si>
  <si>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</si>
  <si>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</si>
  <si>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</si>
  <si>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</si>
  <si>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</si>
  <si>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</si>
  <si>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</si>
  <si>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</si>
  <si>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</si>
  <si>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</si>
  <si>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</si>
  <si>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</si>
  <si>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</si>
  <si>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</si>
  <si>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</si>
  <si>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</si>
  <si>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</si>
  <si>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</si>
  <si>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</si>
  <si>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</si>
  <si>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</si>
  <si>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</si>
  <si>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</si>
  <si>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</si>
  <si>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</si>
  <si>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</si>
  <si>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</si>
  <si>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</si>
  <si>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</si>
  <si>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</si>
  <si>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</si>
  <si>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</si>
  <si>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</si>
  <si>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</si>
  <si>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</si>
  <si>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</si>
  <si>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</si>
  <si>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</si>
  <si>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</si>
  <si>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</si>
  <si>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</si>
  <si>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</si>
  <si>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</si>
  <si>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</si>
  <si>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</si>
  <si>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</si>
  <si>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</si>
  <si>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</si>
  <si>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</si>
  <si>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</si>
  <si>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</si>
  <si>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</si>
  <si>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</si>
  <si>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</si>
  <si>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</si>
  <si>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</si>
  <si>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</si>
  <si>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</si>
  <si>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</si>
  <si>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</si>
  <si>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</si>
  <si>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</si>
  <si>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</si>
  <si>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</si>
  <si>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</si>
  <si>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</si>
  <si>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</si>
  <si>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</si>
  <si>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</si>
  <si>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</si>
  <si>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</si>
  <si>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</si>
  <si>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</si>
  <si>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</si>
  <si>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</si>
  <si>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</si>
  <si>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</si>
  <si>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</si>
  <si>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</si>
  <si>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</si>
  <si>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</si>
  <si>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</si>
  <si>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</si>
  <si>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</si>
  <si>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</si>
  <si>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</si>
  <si>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</si>
  <si>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</si>
  <si>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</si>
  <si>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</si>
  <si>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</si>
  <si>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</si>
  <si>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</si>
  <si>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</si>
  <si>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</si>
  <si>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</si>
  <si>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</si>
  <si>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</si>
  <si>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</si>
  <si>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</si>
  <si>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</si>
  <si>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</si>
  <si>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</si>
  <si>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</si>
  <si>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</si>
  <si>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</si>
  <si>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</si>
  <si>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</si>
  <si>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</si>
  <si>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</si>
  <si>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</si>
  <si>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</si>
  <si>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</si>
  <si>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</si>
  <si>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</si>
  <si>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</si>
  <si>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</si>
  <si>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</si>
  <si>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</si>
  <si>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</si>
  <si>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</si>
  <si>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</si>
  <si>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</si>
  <si>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</si>
  <si>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</si>
  <si>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</si>
  <si>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</si>
  <si>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</si>
  <si>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</si>
  <si>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</si>
  <si>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</si>
  <si>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</si>
  <si>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</si>
  <si>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</si>
  <si>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</si>
  <si>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</si>
  <si>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</si>
  <si>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</si>
  <si>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</si>
  <si>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</si>
  <si>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</si>
  <si>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</si>
  <si>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</si>
  <si>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</si>
  <si>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</si>
  <si>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</si>
  <si>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</si>
  <si>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</si>
  <si>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</si>
  <si>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</si>
  <si>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</si>
  <si>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</si>
  <si>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</si>
  <si>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</si>
  <si>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</si>
  <si>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</si>
  <si>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</si>
  <si>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</si>
  <si>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</si>
  <si>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</si>
  <si>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</si>
  <si>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</si>
  <si>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</si>
  <si>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</si>
  <si>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</si>
  <si>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</si>
  <si>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</si>
  <si>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</si>
  <si>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</si>
  <si>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</si>
  <si>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</si>
  <si>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</si>
  <si>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</si>
  <si>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</si>
  <si>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</si>
  <si>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</si>
  <si>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</si>
  <si>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</si>
  <si>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</si>
  <si>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</si>
  <si>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</si>
  <si>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</si>
  <si>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</si>
  <si>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</si>
  <si>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</si>
  <si>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</si>
  <si>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</si>
  <si>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</si>
  <si>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</si>
  <si>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</si>
  <si>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</si>
  <si>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</si>
  <si>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</si>
  <si>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</si>
  <si>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</si>
  <si>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</si>
  <si>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</si>
  <si>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</si>
  <si>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</si>
  <si>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</si>
  <si>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</si>
  <si>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</si>
  <si>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</si>
  <si>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</si>
  <si>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</si>
  <si>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</si>
  <si>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</si>
  <si>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</si>
  <si>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</si>
  <si>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</si>
  <si>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</si>
  <si>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</si>
  <si>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</si>
  <si>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</si>
  <si>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</si>
  <si>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</si>
  <si>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</si>
  <si>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</si>
  <si>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</si>
  <si>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</si>
  <si>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</si>
  <si>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</si>
  <si>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</si>
  <si>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</si>
  <si>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</si>
  <si>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</si>
  <si>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</si>
  <si>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</si>
  <si>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</si>
  <si>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</si>
  <si>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</si>
  <si>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</si>
  <si>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</si>
  <si>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</si>
  <si>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</si>
  <si>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</si>
  <si>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</si>
  <si>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</si>
  <si>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</si>
  <si>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</si>
  <si>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</si>
  <si>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</si>
  <si>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</si>
  <si>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</si>
  <si>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</si>
  <si>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</si>
  <si>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</si>
  <si>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</si>
  <si>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</si>
  <si>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</si>
  <si>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</si>
  <si>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</si>
  <si>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</si>
  <si>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</si>
  <si>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</si>
  <si>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</si>
  <si>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</si>
  <si>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</si>
  <si>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</si>
  <si>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</si>
  <si>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</si>
  <si>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</si>
  <si>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</si>
  <si>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</si>
  <si>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</si>
  <si>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</si>
  <si>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</si>
  <si>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</si>
  <si>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</si>
  <si>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</si>
  <si>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</si>
  <si>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</si>
  <si>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</si>
  <si>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</si>
  <si>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</si>
  <si>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</si>
  <si>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</si>
  <si>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</si>
  <si>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</si>
  <si>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</si>
  <si>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</si>
  <si>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</si>
  <si>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</si>
  <si>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</si>
  <si>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</si>
  <si>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</si>
  <si>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</si>
  <si>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</si>
  <si>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</si>
  <si>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</si>
  <si>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</si>
  <si>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</si>
  <si>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</si>
  <si>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</si>
  <si>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</si>
  <si>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</si>
  <si>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</si>
  <si>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</si>
  <si>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</si>
  <si>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</si>
  <si>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</si>
  <si>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</si>
  <si>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</si>
  <si>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</si>
  <si>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</si>
  <si>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</si>
  <si>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</si>
  <si>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</si>
  <si>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</si>
  <si>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</si>
  <si>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</si>
  <si>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</si>
  <si>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</si>
  <si>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</si>
  <si>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</si>
  <si>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</si>
  <si>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</si>
  <si>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</si>
  <si>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</si>
  <si>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</si>
  <si>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</si>
  <si>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</si>
  <si>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</si>
  <si>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</si>
  <si>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</si>
  <si>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</si>
  <si>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</si>
  <si>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</si>
  <si>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</si>
  <si>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</si>
  <si>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</si>
  <si>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</si>
  <si>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</si>
  <si>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</si>
  <si>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</si>
  <si>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</si>
  <si>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</si>
  <si>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</si>
  <si>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</si>
  <si>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</si>
  <si>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</si>
  <si>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</si>
  <si>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</si>
  <si>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</si>
  <si>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</si>
  <si>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</si>
  <si>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</si>
  <si>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</si>
  <si>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</si>
  <si>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</si>
  <si>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</si>
  <si>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</si>
  <si>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</si>
  <si>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</si>
  <si>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</si>
  <si>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</si>
  <si>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</si>
  <si>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</si>
  <si>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</si>
  <si>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</si>
  <si>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</si>
  <si>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</si>
  <si>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</si>
  <si>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</si>
  <si>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</si>
  <si>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</si>
  <si>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</si>
  <si>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</si>
  <si>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</si>
  <si>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</si>
  <si>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</si>
  <si>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</si>
  <si>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</si>
  <si>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</si>
  <si>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</si>
  <si>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</si>
  <si>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</si>
  <si>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</si>
  <si>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</si>
  <si>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</si>
  <si>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</si>
  <si>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</si>
  <si>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</si>
  <si>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</si>
  <si>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</si>
  <si>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</si>
  <si>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</si>
  <si>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</si>
  <si>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</si>
  <si>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</si>
  <si>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</si>
  <si>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</si>
  <si>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</si>
  <si>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</si>
  <si>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</si>
  <si>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</si>
  <si>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</si>
  <si>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</si>
  <si>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</si>
  <si>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</si>
  <si>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</si>
  <si>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</si>
  <si>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</si>
  <si>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</si>
  <si>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</si>
  <si>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</si>
  <si>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</si>
  <si>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</si>
  <si>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</si>
  <si>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</si>
  <si>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</si>
  <si>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</si>
  <si>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</si>
  <si>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</si>
  <si>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</si>
  <si>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</si>
  <si>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</si>
  <si>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</si>
  <si>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</si>
  <si>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</si>
  <si>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</si>
  <si>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</si>
  <si>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</si>
  <si>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</si>
  <si>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</si>
  <si>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</si>
  <si>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</si>
  <si>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</si>
  <si>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</si>
  <si>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</si>
  <si>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</si>
  <si>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</si>
  <si>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</si>
  <si>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</si>
  <si>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</si>
  <si>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</si>
  <si>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</si>
  <si>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</si>
  <si>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</si>
  <si>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</si>
  <si>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</si>
  <si>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</si>
  <si>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</si>
  <si>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</si>
  <si>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</si>
  <si>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</si>
  <si>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</si>
  <si>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</si>
  <si>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</si>
  <si>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</si>
  <si>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</si>
  <si>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</si>
  <si>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</si>
  <si>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</si>
  <si>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</si>
  <si>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</si>
  <si>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</si>
  <si>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</si>
  <si>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</si>
  <si>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</si>
  <si>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</si>
  <si>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</si>
  <si>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</si>
  <si>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</si>
  <si>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</si>
  <si>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</si>
  <si>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</si>
  <si>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</si>
  <si>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</si>
  <si>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</si>
  <si>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</si>
  <si>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</si>
  <si>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</si>
  <si>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</si>
  <si>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</si>
  <si>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</si>
  <si>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</si>
  <si>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</si>
  <si>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</si>
  <si>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</si>
  <si>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</si>
  <si>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</si>
  <si>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</si>
  <si>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</si>
  <si>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</si>
  <si>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</si>
  <si>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</si>
  <si>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</si>
  <si>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</si>
  <si>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</si>
  <si>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</si>
  <si>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</si>
  <si>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</si>
  <si>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</si>
  <si>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</si>
  <si>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</si>
  <si>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</si>
  <si>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</si>
  <si>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</si>
  <si>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</si>
  <si>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</si>
  <si>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</si>
  <si>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</si>
  <si>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</si>
  <si>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</si>
  <si>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</si>
  <si>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</si>
  <si>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</si>
  <si>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</si>
  <si>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</si>
  <si>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</si>
  <si>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</si>
  <si>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</si>
  <si>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</si>
  <si>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</si>
  <si>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</si>
  <si>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</si>
  <si>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</si>
  <si>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</si>
  <si>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</si>
  <si>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</si>
  <si>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</si>
  <si>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</si>
  <si>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</si>
  <si>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</si>
  <si>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</si>
  <si>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</si>
  <si>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</si>
  <si>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</si>
  <si>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</si>
  <si>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</si>
  <si>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</si>
  <si>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</si>
  <si>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</si>
  <si>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</si>
  <si>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</si>
  <si>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</si>
  <si>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</si>
  <si>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</si>
  <si>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</si>
  <si>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</si>
  <si>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</si>
  <si>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</si>
  <si>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</si>
  <si>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</si>
  <si>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</si>
  <si>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</si>
  <si>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</si>
  <si>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</si>
  <si>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</si>
  <si>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</si>
  <si>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</si>
  <si>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</si>
  <si>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</si>
  <si>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</si>
  <si>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</si>
  <si>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</si>
  <si>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</si>
  <si>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</si>
  <si>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</si>
  <si>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</si>
  <si>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</si>
  <si>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</si>
  <si>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</si>
  <si>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</si>
  <si>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</si>
  <si>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</si>
  <si>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</si>
  <si>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</si>
  <si>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</si>
  <si>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</si>
  <si>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</si>
  <si>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</si>
  <si>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</si>
  <si>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</si>
  <si>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</si>
  <si>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</si>
  <si>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</si>
  <si>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</si>
  <si>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</si>
  <si>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</si>
  <si>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</si>
  <si>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</si>
  <si>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</si>
  <si>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</si>
  <si>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</si>
  <si>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</si>
  <si>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</si>
  <si>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</si>
  <si>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</si>
  <si>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</si>
  <si>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</si>
  <si>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</si>
  <si>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</si>
  <si>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</si>
  <si>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</si>
  <si>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</si>
  <si>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</si>
  <si>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</si>
  <si>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</si>
  <si>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</si>
  <si>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</si>
  <si>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</si>
  <si>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</si>
  <si>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</si>
  <si>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</si>
  <si>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</si>
  <si>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</si>
  <si>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</si>
  <si>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</si>
  <si>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</si>
  <si>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</si>
  <si>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</si>
  <si>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</si>
  <si>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</si>
  <si>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</si>
  <si>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</si>
  <si>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</si>
  <si>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</si>
  <si>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</si>
  <si>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</si>
  <si>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</si>
  <si>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</si>
  <si>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</si>
  <si>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</si>
  <si>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</si>
  <si>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</si>
  <si>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</si>
  <si>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</si>
  <si>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</si>
  <si>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</si>
  <si>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</si>
  <si>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</si>
  <si>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</si>
  <si>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</si>
  <si>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</si>
  <si>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</si>
  <si>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</si>
  <si>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</si>
  <si>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</si>
  <si>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</si>
  <si>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</si>
  <si>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</si>
  <si>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</si>
  <si>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</si>
  <si>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</si>
  <si>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</si>
  <si>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</si>
  <si>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</si>
  <si>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</si>
  <si>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</si>
  <si>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</si>
  <si>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</si>
  <si>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</si>
  <si>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</si>
  <si>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</si>
  <si>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</si>
  <si>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</si>
  <si>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</si>
  <si>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</si>
  <si>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</si>
  <si>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</si>
  <si>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</si>
  <si>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</si>
  <si>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</si>
  <si>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</si>
  <si>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</si>
  <si>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</si>
  <si>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</si>
  <si>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</si>
  <si>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</si>
  <si>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</si>
  <si>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</si>
  <si>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</si>
  <si>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</si>
  <si>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</si>
  <si>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</si>
  <si>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</si>
  <si>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</si>
  <si>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</si>
  <si>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</si>
  <si>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</si>
  <si>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</si>
  <si>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</si>
  <si>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</si>
  <si>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</si>
  <si>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</si>
  <si>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</si>
  <si>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</si>
  <si>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</si>
  <si>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</si>
  <si>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</si>
  <si>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</si>
  <si>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</si>
  <si>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</si>
  <si>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</si>
  <si>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</si>
  <si>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</si>
  <si>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</si>
  <si>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</si>
  <si>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</si>
  <si>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</si>
  <si>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</si>
  <si>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</si>
  <si>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</si>
  <si>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</si>
  <si>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</si>
  <si>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</si>
  <si>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</si>
  <si>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</si>
  <si>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</si>
  <si>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</si>
  <si>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</si>
  <si>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</si>
  <si>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</si>
  <si>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</si>
  <si>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</si>
  <si>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</si>
  <si>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</si>
  <si>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</si>
  <si>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</si>
  <si>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</si>
  <si>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</si>
  <si>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</si>
  <si>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</si>
  <si>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</si>
  <si>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</si>
  <si>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</si>
  <si>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</si>
  <si>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</si>
  <si>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</si>
  <si>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</si>
  <si>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</si>
  <si>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</si>
  <si>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</si>
  <si>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</si>
  <si>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</si>
  <si>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</si>
  <si>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</si>
  <si>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</si>
  <si>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</si>
  <si>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</si>
  <si>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</si>
  <si>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</si>
  <si>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</si>
  <si>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</si>
  <si>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</si>
  <si>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</si>
  <si>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</si>
  <si>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</si>
  <si>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</si>
  <si>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</si>
  <si>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</si>
  <si>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</si>
  <si>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</si>
  <si>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</si>
  <si>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</si>
  <si>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</si>
  <si>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</si>
  <si>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</si>
  <si>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</si>
  <si>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</si>
  <si>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</si>
  <si>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</si>
  <si>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</si>
  <si>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</si>
  <si>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</si>
  <si>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</si>
  <si>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</si>
  <si>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</si>
  <si>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</si>
  <si>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</si>
  <si>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</si>
  <si>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</si>
  <si>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</si>
  <si>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</si>
  <si>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</si>
  <si>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</si>
  <si>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</si>
  <si>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</si>
  <si>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</si>
  <si>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</si>
  <si>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</si>
  <si>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</si>
  <si>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</si>
  <si>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</si>
  <si>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</si>
  <si>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</si>
  <si>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</si>
  <si>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</si>
  <si>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</si>
  <si>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</si>
  <si>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</si>
  <si>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</si>
  <si>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</si>
  <si>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</si>
  <si>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</si>
  <si>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</si>
  <si>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</si>
  <si>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</si>
  <si>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</si>
  <si>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</si>
  <si>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</si>
  <si>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</si>
  <si>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</si>
  <si>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</si>
  <si>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</si>
  <si>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</si>
  <si>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</si>
  <si>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</si>
  <si>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</si>
  <si>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</si>
  <si>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</si>
  <si>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</si>
  <si>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</si>
  <si>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</si>
  <si>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</si>
  <si>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</si>
  <si>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</si>
  <si>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</si>
  <si>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</si>
  <si>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</si>
  <si>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</si>
  <si>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</si>
  <si>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</si>
  <si>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</si>
  <si>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</si>
  <si>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</si>
  <si>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</si>
  <si>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</si>
  <si>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</si>
  <si>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</si>
  <si>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</si>
  <si>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</si>
  <si>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</si>
  <si>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</si>
  <si>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</si>
  <si>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</si>
  <si>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</si>
  <si>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</si>
  <si>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</si>
  <si>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</si>
  <si>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</si>
  <si>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</si>
  <si>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</si>
  <si>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</si>
  <si>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</si>
  <si>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</si>
  <si>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</si>
  <si>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</si>
  <si>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</si>
  <si>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</si>
  <si>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</si>
  <si>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</si>
  <si>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</si>
  <si>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</si>
  <si>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</si>
  <si>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</si>
  <si>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</si>
  <si>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</si>
  <si>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</si>
  <si>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</si>
  <si>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</si>
  <si>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</si>
  <si>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</si>
  <si>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</si>
  <si>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</si>
  <si>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</si>
  <si>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</si>
  <si>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</si>
  <si>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</si>
  <si>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</si>
  <si>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</si>
  <si>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</si>
  <si>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</si>
  <si>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</si>
  <si>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</si>
  <si>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</si>
  <si>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</si>
  <si>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</si>
  <si>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</si>
  <si>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</si>
  <si>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</si>
  <si>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</si>
  <si>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</si>
  <si>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</si>
  <si>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</si>
  <si>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</si>
  <si>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</si>
  <si>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</si>
  <si>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</si>
  <si>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</si>
  <si>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</si>
  <si>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</si>
  <si>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</si>
  <si>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</si>
  <si>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</si>
  <si>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</si>
  <si>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</si>
  <si>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</si>
  <si>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</si>
  <si>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</si>
  <si>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</si>
  <si>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</si>
  <si>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</si>
  <si>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</si>
  <si>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</si>
  <si>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</si>
  <si>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</si>
  <si>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</si>
  <si>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</si>
  <si>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</si>
  <si>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</si>
  <si>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</si>
  <si>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</si>
  <si>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</si>
  <si>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</si>
  <si>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</si>
  <si>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</si>
  <si>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</si>
  <si>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</si>
  <si>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</si>
  <si>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</si>
  <si>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</si>
  <si>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</si>
  <si>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</si>
  <si>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</si>
  <si>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</si>
  <si>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</si>
  <si>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</si>
  <si>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</si>
  <si>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</si>
  <si>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</si>
  <si>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</si>
  <si>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</si>
  <si>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</si>
  <si>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</si>
  <si>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</si>
  <si>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</si>
  <si>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</si>
  <si>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</si>
  <si>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</si>
  <si>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</si>
  <si>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</si>
  <si>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</si>
  <si>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</si>
  <si>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</si>
  <si>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</si>
  <si>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</si>
  <si>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</si>
  <si>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</si>
  <si>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</si>
  <si>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</si>
  <si>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</si>
  <si>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</si>
  <si>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</si>
  <si>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</si>
  <si>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</si>
  <si>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</si>
  <si>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</si>
  <si>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</si>
  <si>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</si>
  <si>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</si>
  <si>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</si>
  <si>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</si>
  <si>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</si>
  <si>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</si>
  <si>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</si>
  <si>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</si>
  <si>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</si>
  <si>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</si>
  <si>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</si>
  <si>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</si>
  <si>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</si>
  <si>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</si>
  <si>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</si>
  <si>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</si>
  <si>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</si>
  <si>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</si>
  <si>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</si>
  <si>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</si>
  <si>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</si>
  <si>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</si>
  <si>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</si>
  <si>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</si>
  <si>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</si>
  <si>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</si>
  <si>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</si>
  <si>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</si>
  <si>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</si>
  <si>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</si>
  <si>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</si>
  <si>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</si>
  <si>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</si>
  <si>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</si>
  <si>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</si>
  <si>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</si>
  <si>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</si>
  <si>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</si>
  <si>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</si>
  <si>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</si>
  <si>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</si>
  <si>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</si>
  <si>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</si>
  <si>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</si>
  <si>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</si>
  <si>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</si>
  <si>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</si>
  <si>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</si>
  <si>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</si>
  <si>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</si>
  <si>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</si>
  <si>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</si>
  <si>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</si>
  <si>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</si>
  <si>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</si>
  <si>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</si>
  <si>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</si>
  <si>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</si>
  <si>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</si>
  <si>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</si>
  <si>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</si>
  <si>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</si>
  <si>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</si>
  <si>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</si>
  <si>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</si>
  <si>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</si>
  <si>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</si>
  <si>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</si>
  <si>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</si>
  <si>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</si>
  <si>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</si>
  <si>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</si>
  <si>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</si>
  <si>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</si>
  <si>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</si>
  <si>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</si>
  <si>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</si>
  <si>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</si>
  <si>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</si>
  <si>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</si>
  <si>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</si>
  <si>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</si>
  <si>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</si>
  <si>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</si>
  <si>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</si>
  <si>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</si>
  <si>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</si>
  <si>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</si>
  <si>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</si>
  <si>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</si>
  <si>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</si>
  <si>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</si>
  <si>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</si>
  <si>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</si>
  <si>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</si>
  <si>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</si>
  <si>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</si>
  <si>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</si>
  <si>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</si>
  <si>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</si>
  <si>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</si>
  <si>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</si>
  <si>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</si>
  <si>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</si>
  <si>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</si>
  <si>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</si>
  <si>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</si>
  <si>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</si>
  <si>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</si>
  <si>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</si>
  <si>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</si>
  <si>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</si>
  <si>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</si>
  <si>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</si>
  <si>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</si>
  <si>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</si>
  <si>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</si>
  <si>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</si>
  <si>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</si>
  <si>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</si>
  <si>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</si>
  <si>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</si>
  <si>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</si>
  <si>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</si>
  <si>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</si>
  <si>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</si>
  <si>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</si>
  <si>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</si>
  <si>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</si>
  <si>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</si>
  <si>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</si>
  <si>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</si>
  <si>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</si>
  <si>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</si>
  <si>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</si>
  <si>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</si>
  <si>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</si>
  <si>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</si>
  <si>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</si>
  <si>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</si>
  <si>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</si>
  <si>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</si>
  <si>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</si>
  <si>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</si>
  <si>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</si>
  <si>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</si>
  <si>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</si>
  <si>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</si>
  <si>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</si>
  <si>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</si>
  <si>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</si>
  <si>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</si>
  <si>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</si>
  <si>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</si>
  <si>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</si>
  <si>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</si>
  <si>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</si>
  <si>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</si>
  <si>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</si>
  <si>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</si>
  <si>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</si>
  <si>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</si>
  <si>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</si>
  <si>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</si>
  <si>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</si>
  <si>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</si>
  <si>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</si>
  <si>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</si>
  <si>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</si>
  <si>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</si>
  <si>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</si>
  <si>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</si>
  <si>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</si>
  <si>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</si>
  <si>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</si>
  <si>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</si>
  <si>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</si>
  <si>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</si>
  <si>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</si>
  <si>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</si>
  <si>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</si>
  <si>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</si>
  <si>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</si>
  <si>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</si>
  <si>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</si>
  <si>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</si>
  <si>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</si>
  <si>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</si>
  <si>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</si>
  <si>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</si>
  <si>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</si>
  <si>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</si>
  <si>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</si>
  <si>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</si>
  <si>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</si>
  <si>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</si>
  <si>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</si>
  <si>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</si>
  <si>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</si>
  <si>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</si>
  <si>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</si>
  <si>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</si>
  <si>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</si>
  <si>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</si>
  <si>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</si>
  <si>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</si>
  <si>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</si>
  <si>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</si>
  <si>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</si>
  <si>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</si>
  <si>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</si>
  <si>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</si>
  <si>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</si>
  <si>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</si>
  <si>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</si>
  <si>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</si>
  <si>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</si>
  <si>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</si>
  <si>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</si>
  <si>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</si>
  <si>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</si>
  <si>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</si>
  <si>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</si>
  <si>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</si>
  <si>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</si>
  <si>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</si>
  <si>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</si>
  <si>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</si>
  <si>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</si>
  <si>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</si>
  <si>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</si>
  <si>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</si>
  <si>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</si>
  <si>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</si>
  <si>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</si>
  <si>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</si>
  <si>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</si>
  <si>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</si>
  <si>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</si>
  <si>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</si>
  <si>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</si>
  <si>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</si>
  <si>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</si>
  <si>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</si>
  <si>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</si>
  <si>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</si>
  <si>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</si>
  <si>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</si>
  <si>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</si>
  <si>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</si>
  <si>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</si>
  <si>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</si>
  <si>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</si>
  <si>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</si>
  <si>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</si>
  <si>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</si>
  <si>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</si>
  <si>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</si>
  <si>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</si>
  <si>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</si>
  <si>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</si>
  <si>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</si>
  <si>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</si>
  <si>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</si>
  <si>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</si>
  <si>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</si>
  <si>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</si>
  <si>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</si>
  <si>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</si>
  <si>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</si>
  <si>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</si>
  <si>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</si>
  <si>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</si>
  <si>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</si>
  <si>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</si>
  <si>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</si>
  <si>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</si>
  <si>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</si>
  <si>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</si>
  <si>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</si>
  <si>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</si>
  <si>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</si>
  <si>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</si>
  <si>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</si>
  <si>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</si>
  <si>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</si>
  <si>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</si>
  <si>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</si>
  <si>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</si>
  <si>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</si>
  <si>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</si>
  <si>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</si>
  <si>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</si>
  <si>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</si>
  <si>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</si>
  <si>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</si>
  <si>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</si>
  <si>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</si>
  <si>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</si>
  <si>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</si>
  <si>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</si>
  <si>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</si>
  <si>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</si>
  <si>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</si>
  <si>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</si>
  <si>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</si>
  <si>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</si>
  <si>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</si>
  <si>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</si>
  <si>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</si>
  <si>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</si>
  <si>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</si>
  <si>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</si>
  <si>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</si>
  <si>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</si>
  <si>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</si>
  <si>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</si>
  <si>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</si>
  <si>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</si>
  <si>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</si>
  <si>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</si>
  <si>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</si>
  <si>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</si>
  <si>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</si>
  <si>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</si>
  <si>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</si>
  <si>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</si>
  <si>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</si>
  <si>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</si>
  <si>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</si>
  <si>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</si>
  <si>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</si>
  <si>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</si>
  <si>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</si>
  <si>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</si>
  <si>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</si>
  <si>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</si>
  <si>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</si>
  <si>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</si>
  <si>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</si>
  <si>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</si>
  <si>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</si>
  <si>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</si>
  <si>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</si>
  <si>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</si>
  <si>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</si>
  <si>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</si>
  <si>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</si>
  <si>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</si>
  <si>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</si>
  <si>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</si>
  <si>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</si>
  <si>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</si>
  <si>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</si>
  <si>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</si>
  <si>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</si>
  <si>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</si>
  <si>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</si>
  <si>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</si>
  <si>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</si>
  <si>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</si>
  <si>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</si>
  <si>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</si>
  <si>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</si>
  <si>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</si>
  <si>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</si>
  <si>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</si>
  <si>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</si>
  <si>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</si>
  <si>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</si>
  <si>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</si>
  <si>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</si>
  <si>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</si>
  <si>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</si>
  <si>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</si>
  <si>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</si>
  <si>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</si>
  <si>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</si>
  <si>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</si>
  <si>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</si>
  <si>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</si>
  <si>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</si>
  <si>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</si>
  <si>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</si>
  <si>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</si>
  <si>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</si>
  <si>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</si>
  <si>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</si>
  <si>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</si>
  <si>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</si>
  <si>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</si>
  <si>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</si>
  <si>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</si>
  <si>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</si>
  <si>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</si>
  <si>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</si>
  <si>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</si>
  <si>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</si>
  <si>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</si>
  <si>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</si>
  <si>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</si>
  <si>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</si>
  <si>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</si>
  <si>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</si>
  <si>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</si>
  <si>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</si>
  <si>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</si>
  <si>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</si>
  <si>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</si>
  <si>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</si>
  <si>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</si>
  <si>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</si>
  <si>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</si>
  <si>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</si>
  <si>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</si>
  <si>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</si>
  <si>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</si>
  <si>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</si>
  <si>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</si>
  <si>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</si>
  <si>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</si>
  <si>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</si>
  <si>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</si>
  <si>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</si>
  <si>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</si>
  <si>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</si>
  <si>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</si>
  <si>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</si>
  <si>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</si>
  <si>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</si>
  <si>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</si>
  <si>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</si>
  <si>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</si>
  <si>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</si>
  <si>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</si>
  <si>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</si>
  <si>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</si>
  <si>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</si>
  <si>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</si>
  <si>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</si>
  <si>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</si>
  <si>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</si>
  <si>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</si>
  <si>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</si>
  <si>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</si>
  <si>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</si>
  <si>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</si>
  <si>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</si>
  <si>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</si>
  <si>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</si>
  <si>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</si>
  <si>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</si>
  <si>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</si>
  <si>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</si>
  <si>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</si>
  <si>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</si>
  <si>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</si>
  <si>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</si>
  <si>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</si>
  <si>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</si>
  <si>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</si>
  <si>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</si>
  <si>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</si>
  <si>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</si>
  <si>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</si>
  <si>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</si>
  <si>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</si>
  <si>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</si>
  <si>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</si>
  <si>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</si>
  <si>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</si>
  <si>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</si>
  <si>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</si>
  <si>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</si>
  <si>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</si>
  <si>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</si>
  <si>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</si>
  <si>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</si>
  <si>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</si>
  <si>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</si>
  <si>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</si>
  <si>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</si>
  <si>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</si>
  <si>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</si>
  <si>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</si>
  <si>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</si>
  <si>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</si>
  <si>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</si>
  <si>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</si>
  <si>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</si>
  <si>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</si>
  <si>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</si>
  <si>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</si>
  <si>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</si>
  <si>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</si>
  <si>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</si>
  <si>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</si>
  <si>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</si>
  <si>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</si>
  <si>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</si>
  <si>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</si>
  <si>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</si>
  <si>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</si>
  <si>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</si>
  <si>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</si>
  <si>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</si>
  <si>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</si>
  <si>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</si>
  <si>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</si>
  <si>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</si>
  <si>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</si>
  <si>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</si>
  <si>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</si>
  <si>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</si>
  <si>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</si>
  <si>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</si>
  <si>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</si>
  <si>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</si>
  <si>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</si>
  <si>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</si>
  <si>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</si>
  <si>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</si>
  <si>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</si>
  <si>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</si>
  <si>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</si>
  <si>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</si>
  <si>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</si>
  <si>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</si>
  <si>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</si>
  <si>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</si>
  <si>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</si>
  <si>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</si>
  <si>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</si>
  <si>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</si>
  <si>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</si>
  <si>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</si>
  <si>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</si>
  <si>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</si>
  <si>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</si>
  <si>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</si>
  <si>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</si>
  <si>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</si>
  <si>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</si>
  <si>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</si>
  <si>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</si>
  <si>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</si>
  <si>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</si>
  <si>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</si>
  <si>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</si>
  <si>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</si>
  <si>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</si>
  <si>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</si>
  <si>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</si>
  <si>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</si>
  <si>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</si>
  <si>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</si>
  <si>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</si>
  <si>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</si>
  <si>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</si>
  <si>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</si>
  <si>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</si>
  <si>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</si>
  <si>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</si>
  <si>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</si>
  <si>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</si>
  <si>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</si>
  <si>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</si>
  <si>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</si>
  <si>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</si>
  <si>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</si>
  <si>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</si>
  <si>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</si>
  <si>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</si>
  <si>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</si>
  <si>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</si>
  <si>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</si>
  <si>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</si>
  <si>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</si>
  <si>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</si>
  <si>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</si>
  <si>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</si>
  <si>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</si>
  <si>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</si>
  <si>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</si>
  <si>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</si>
  <si>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</si>
  <si>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</si>
  <si>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</si>
  <si>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</si>
  <si>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</si>
  <si>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</si>
  <si>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</si>
  <si>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</si>
  <si>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</si>
  <si>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</si>
  <si>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</si>
  <si>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</si>
  <si>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</si>
  <si>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</si>
  <si>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</si>
  <si>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</si>
  <si>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</si>
  <si>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</si>
  <si>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</si>
  <si>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</si>
  <si>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</si>
  <si>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</si>
  <si>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</si>
  <si>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</si>
  <si>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</si>
  <si>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</si>
  <si>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</si>
  <si>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</si>
  <si>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</si>
  <si>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</si>
  <si>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</si>
  <si>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</si>
  <si>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</si>
  <si>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</si>
  <si>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</si>
  <si>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</si>
  <si>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</si>
  <si>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</si>
  <si>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</si>
  <si>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</si>
  <si>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</si>
  <si>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</si>
  <si>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</si>
  <si>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</si>
  <si>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</si>
  <si>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</si>
  <si>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</si>
  <si>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</si>
  <si>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</si>
  <si>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</si>
  <si>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</si>
  <si>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</si>
  <si>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</si>
  <si>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</si>
  <si>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</si>
  <si>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</si>
  <si>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</si>
  <si>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</si>
  <si>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</si>
  <si>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</si>
  <si>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</si>
  <si>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</si>
  <si>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</si>
  <si>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</si>
  <si>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</si>
  <si>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</si>
  <si>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</si>
  <si>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</si>
  <si>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</si>
  <si>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</si>
  <si>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</si>
  <si>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</si>
  <si>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</si>
  <si>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</si>
  <si>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</si>
  <si>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</si>
  <si>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</si>
  <si>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</si>
  <si>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</si>
  <si>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</si>
  <si>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</si>
  <si>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</si>
  <si>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</si>
  <si>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</si>
  <si>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</si>
  <si>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</si>
  <si>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</si>
  <si>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</si>
  <si>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</si>
  <si>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</si>
  <si>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</si>
  <si>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</si>
  <si>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</si>
  <si>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</si>
  <si>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</si>
  <si>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</si>
  <si>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</si>
  <si>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</si>
  <si>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</si>
  <si>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</si>
  <si>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</si>
  <si>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</si>
  <si>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</si>
  <si>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</si>
  <si>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</si>
  <si>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</si>
  <si>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</si>
  <si>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</si>
  <si>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</si>
  <si>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</si>
  <si>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</si>
  <si>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</si>
  <si>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</si>
  <si>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</si>
  <si>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</si>
  <si>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</si>
  <si>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</si>
  <si>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</si>
  <si>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</si>
  <si>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</si>
  <si>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</si>
  <si>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</si>
  <si>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</si>
  <si>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</si>
  <si>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</si>
  <si>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</si>
  <si>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</si>
  <si>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</si>
  <si>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</si>
  <si>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</si>
  <si>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</si>
  <si>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</si>
  <si>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</si>
  <si>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</si>
  <si>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</si>
  <si>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</si>
  <si>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</si>
  <si>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</si>
  <si>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</si>
  <si>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</si>
  <si>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</si>
  <si>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</si>
  <si>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</si>
  <si>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</si>
  <si>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</si>
  <si>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</si>
  <si>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</si>
  <si>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</si>
  <si>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</si>
  <si>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</si>
  <si>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</si>
  <si>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</si>
  <si>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</si>
  <si>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</si>
  <si>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</si>
  <si>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</si>
  <si>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</si>
  <si>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</si>
  <si>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</si>
  <si>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</si>
  <si>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</si>
  <si>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</si>
  <si>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</si>
  <si>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</si>
  <si>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</si>
  <si>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</si>
  <si>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</si>
  <si>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</si>
  <si>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</si>
  <si>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</si>
  <si>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</si>
  <si>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</si>
  <si>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</si>
  <si>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</si>
  <si>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</si>
  <si>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</si>
  <si>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</si>
  <si>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</si>
  <si>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</si>
  <si>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</si>
  <si>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</si>
  <si>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</si>
  <si>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</si>
  <si>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</si>
  <si>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</si>
  <si>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</si>
  <si>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</si>
  <si>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</si>
  <si>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</si>
  <si>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</si>
  <si>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</si>
  <si>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</si>
  <si>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</si>
  <si>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</si>
  <si>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</si>
  <si>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</si>
  <si>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</si>
  <si>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</si>
  <si>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</si>
  <si>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</si>
  <si>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</si>
  <si>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</si>
  <si>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</si>
  <si>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</si>
  <si>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</si>
  <si>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</si>
  <si>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</si>
  <si>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</si>
  <si>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</si>
  <si>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</si>
  <si>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</si>
  <si>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</si>
  <si>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</si>
  <si>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</si>
  <si>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</si>
  <si>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</si>
  <si>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</si>
  <si>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</si>
  <si>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</si>
  <si>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</si>
  <si>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</si>
  <si>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</si>
  <si>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</si>
  <si>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</si>
  <si>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</si>
  <si>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</si>
  <si>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</si>
  <si>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</si>
  <si>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</si>
  <si>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</si>
  <si>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</si>
  <si>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</si>
  <si>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</si>
  <si>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</si>
  <si>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</si>
  <si>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</si>
  <si>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</si>
  <si>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</si>
  <si>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</si>
  <si>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</si>
  <si>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</si>
  <si>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</si>
  <si>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</si>
  <si>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</si>
  <si>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</si>
  <si>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</si>
  <si>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</si>
  <si>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</si>
  <si>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</si>
  <si>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</si>
  <si>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</si>
  <si>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</si>
  <si>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</si>
  <si>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</si>
  <si>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</si>
  <si>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</si>
  <si>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</si>
  <si>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</si>
  <si>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</si>
  <si>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</si>
  <si>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</si>
  <si>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</si>
  <si>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</si>
  <si>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</si>
  <si>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</si>
  <si>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</si>
  <si>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</si>
  <si>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</si>
  <si>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</si>
  <si>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</si>
  <si>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</si>
  <si>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</si>
  <si>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</si>
  <si>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</si>
  <si>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</si>
  <si>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</si>
  <si>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</si>
  <si>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</si>
  <si>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</si>
  <si>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</si>
  <si>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</si>
  <si>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</si>
  <si>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</si>
  <si>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</si>
  <si>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</si>
  <si>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</si>
  <si>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</si>
  <si>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</si>
  <si>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</si>
  <si>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</si>
  <si>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</si>
  <si>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</si>
  <si>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</si>
  <si>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</si>
  <si>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</si>
  <si>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</si>
  <si>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</si>
  <si>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</si>
  <si>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</si>
  <si>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</si>
  <si>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</si>
  <si>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</si>
  <si>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</si>
  <si>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</si>
  <si>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</si>
  <si>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</si>
  <si>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</si>
  <si>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</si>
  <si>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</si>
  <si>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</si>
  <si>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</si>
  <si>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</si>
  <si>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</si>
  <si>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</si>
  <si>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</si>
  <si>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</si>
  <si>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</si>
  <si>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</si>
  <si>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</si>
  <si>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</si>
  <si>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</si>
  <si>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</si>
  <si>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</si>
  <si>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</si>
  <si>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</si>
  <si>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</si>
  <si>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</si>
  <si>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</si>
  <si>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</si>
  <si>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</si>
  <si>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</si>
  <si>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</si>
  <si>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</si>
  <si>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</si>
  <si>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</si>
  <si>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</si>
  <si>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</si>
  <si>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</si>
  <si>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</si>
  <si>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</si>
  <si>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</si>
  <si>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</si>
  <si>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</si>
  <si>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</si>
  <si>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</si>
  <si>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</si>
  <si>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</si>
  <si>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</si>
  <si>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</si>
  <si>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</si>
  <si>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</si>
  <si>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</si>
  <si>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</si>
  <si>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</si>
  <si>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</si>
  <si>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</si>
  <si>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</si>
  <si>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</si>
  <si>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</si>
  <si>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</si>
  <si>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</si>
  <si>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</si>
  <si>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</si>
  <si>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</si>
  <si>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</si>
  <si>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</si>
  <si>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</si>
  <si>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</si>
  <si>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</si>
  <si>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</si>
  <si>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</si>
  <si>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</si>
  <si>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</si>
  <si>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</si>
  <si>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</si>
  <si>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</si>
  <si>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</si>
  <si>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</si>
  <si>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</si>
  <si>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</si>
  <si>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</si>
  <si>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</si>
  <si>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</si>
  <si>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</si>
  <si>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</si>
  <si>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</si>
  <si>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</si>
  <si>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</si>
  <si>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</si>
  <si>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</si>
  <si>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</si>
  <si>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</si>
  <si>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</si>
  <si>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</si>
  <si>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</si>
  <si>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</si>
  <si>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</si>
  <si>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</si>
  <si>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</si>
  <si>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</si>
  <si>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</si>
  <si>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</si>
  <si>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</si>
  <si>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</si>
  <si>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</si>
  <si>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</si>
  <si>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</si>
  <si>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</si>
  <si>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</si>
  <si>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</si>
  <si>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</si>
  <si>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</si>
  <si>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</si>
  <si>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</si>
  <si>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</si>
  <si>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</si>
  <si>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</si>
  <si>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</si>
  <si>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</si>
  <si>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</si>
  <si>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</si>
  <si>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</si>
  <si>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</si>
  <si>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</si>
  <si>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</si>
  <si>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</si>
  <si>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</si>
  <si>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</si>
  <si>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</si>
  <si>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</si>
  <si>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</si>
  <si>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</si>
  <si>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</si>
  <si>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</si>
  <si>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</si>
  <si>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</si>
  <si>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</si>
  <si>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</si>
  <si>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</si>
  <si>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</si>
  <si>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</si>
  <si>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</si>
  <si>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</si>
  <si>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</si>
  <si>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</si>
  <si>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</si>
  <si>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</si>
  <si>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</si>
  <si>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</si>
  <si>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</si>
  <si>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</si>
  <si>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</si>
  <si>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</si>
  <si>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</si>
  <si>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</si>
  <si>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</si>
  <si>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</si>
  <si>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</si>
  <si>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</si>
  <si>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</si>
  <si>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</si>
  <si>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</si>
  <si>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</si>
  <si>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</si>
  <si>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</si>
  <si>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</si>
  <si>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</si>
  <si>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</si>
  <si>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</si>
  <si>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</si>
  <si>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</si>
  <si>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</si>
  <si>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</si>
  <si>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</si>
  <si>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</si>
  <si>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</si>
  <si>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</si>
  <si>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</si>
  <si>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</si>
  <si>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</si>
  <si>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</si>
  <si>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</si>
  <si>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</si>
  <si>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</si>
  <si>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</si>
  <si>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</si>
  <si>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</si>
  <si>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</si>
  <si>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</si>
  <si>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</si>
  <si>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</si>
  <si>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</si>
  <si>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</si>
  <si>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</si>
  <si>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</si>
  <si>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</si>
  <si>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</si>
  <si>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</si>
  <si>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</si>
  <si>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</si>
  <si>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</si>
  <si>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</si>
  <si>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</si>
  <si>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</si>
  <si>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</si>
  <si>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</si>
  <si>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</si>
  <si>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</si>
  <si>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</si>
  <si>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</si>
  <si>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</si>
  <si>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</si>
  <si>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</si>
  <si>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</si>
  <si>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</si>
  <si>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</si>
  <si>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</si>
  <si>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</si>
  <si>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</si>
  <si>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</si>
  <si>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</si>
  <si>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</si>
  <si>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</si>
  <si>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</si>
  <si>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</si>
  <si>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</si>
  <si>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</si>
  <si>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</si>
  <si>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</si>
  <si>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</si>
  <si>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</si>
  <si>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</si>
  <si>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</si>
  <si>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</si>
  <si>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</si>
  <si>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</si>
  <si>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</si>
  <si>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</si>
  <si>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</si>
  <si>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</si>
  <si>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</si>
  <si>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</si>
  <si>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</si>
  <si>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</si>
  <si>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</si>
  <si>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</si>
  <si>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</si>
  <si>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</si>
  <si>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</si>
  <si>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</si>
  <si>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</si>
  <si>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</si>
  <si>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</si>
  <si>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</si>
  <si>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</si>
  <si>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</si>
  <si>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</si>
  <si>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</si>
  <si>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</si>
  <si>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</si>
  <si>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</si>
  <si>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</si>
  <si>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</si>
  <si>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</si>
  <si>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</si>
  <si>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</si>
  <si>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</si>
  <si>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</si>
  <si>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</si>
  <si>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</si>
  <si>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</si>
  <si>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</si>
  <si>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</si>
  <si>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</si>
  <si>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</si>
  <si>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</si>
  <si>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</si>
  <si>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</si>
  <si>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</si>
  <si>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</si>
  <si>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</si>
  <si>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</si>
  <si>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</si>
  <si>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</si>
  <si>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</si>
  <si>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</si>
  <si>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</si>
  <si>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</si>
  <si>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</si>
  <si>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</si>
  <si>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</si>
  <si>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</si>
  <si>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</si>
  <si>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</si>
  <si>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</si>
  <si>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</si>
  <si>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</si>
  <si>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</si>
  <si>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</si>
  <si>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</si>
  <si>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</si>
  <si>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</si>
  <si>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</si>
  <si>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</si>
  <si>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</si>
  <si>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</si>
  <si>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</si>
  <si>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</si>
  <si>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</si>
  <si>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</si>
  <si>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</si>
  <si>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</si>
  <si>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</si>
  <si>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</si>
  <si>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</si>
  <si>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</si>
  <si>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</si>
  <si>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</si>
  <si>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</si>
  <si>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</si>
  <si>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</si>
  <si>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</si>
  <si>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</si>
  <si>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</si>
  <si>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</si>
  <si>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</si>
  <si>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</si>
  <si>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</si>
  <si>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</si>
  <si>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</si>
  <si>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</si>
  <si>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</si>
  <si>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</si>
  <si>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</si>
  <si>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</si>
  <si>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</si>
  <si>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</si>
  <si>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</si>
  <si>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</si>
  <si>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</si>
  <si>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</si>
  <si>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</si>
  <si>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</si>
  <si>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</si>
  <si>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</si>
  <si>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</si>
  <si>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</si>
  <si>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</si>
  <si>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</si>
  <si>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</si>
  <si>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</si>
  <si>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</si>
  <si>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</si>
  <si>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</si>
  <si>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</si>
  <si>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</si>
  <si>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</si>
  <si>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</si>
  <si>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</si>
  <si>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</si>
  <si>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</si>
  <si>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</si>
  <si>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</si>
  <si>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</si>
  <si>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</si>
  <si>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</si>
  <si>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</si>
  <si>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</si>
  <si>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</si>
  <si>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</si>
  <si>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</si>
  <si>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</si>
  <si>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</si>
  <si>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</si>
  <si>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</si>
  <si>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</si>
  <si>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</si>
  <si>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</si>
  <si>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</si>
  <si>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</si>
  <si>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</si>
  <si>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</si>
  <si>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</si>
  <si>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</si>
  <si>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</si>
  <si>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</si>
  <si>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</si>
  <si>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</si>
  <si>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</si>
  <si>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</si>
  <si>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</si>
  <si>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</si>
  <si>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</si>
  <si>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</si>
  <si>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</si>
  <si>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</si>
  <si>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</si>
  <si>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</si>
  <si>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</si>
  <si>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</si>
  <si>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</si>
  <si>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</si>
  <si>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</si>
  <si>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</si>
  <si>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</si>
  <si>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</si>
  <si>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</si>
  <si>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</si>
  <si>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</si>
  <si>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</si>
  <si>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</si>
  <si>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</si>
  <si>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</si>
  <si>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</si>
  <si>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</si>
  <si>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</si>
  <si>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</si>
  <si>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</si>
  <si>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</si>
  <si>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</si>
  <si>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</si>
  <si>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</si>
  <si>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</si>
  <si>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</si>
  <si>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</si>
  <si>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</si>
  <si>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</si>
  <si>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</si>
  <si>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</si>
  <si>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</si>
  <si>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</si>
  <si>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</si>
  <si>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</si>
  <si>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</si>
  <si>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</si>
  <si>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</si>
  <si>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</si>
  <si>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</si>
  <si>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</si>
  <si>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</si>
  <si>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</si>
  <si>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</si>
  <si>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</si>
  <si>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</si>
  <si>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</si>
  <si>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</si>
  <si>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</si>
  <si>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</si>
  <si>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</si>
  <si>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</si>
  <si>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</si>
  <si>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</si>
  <si>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</si>
  <si>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</si>
  <si>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</si>
  <si>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</si>
  <si>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</si>
  <si>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</si>
  <si>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</si>
  <si>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</si>
  <si>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</si>
  <si>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</si>
  <si>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</si>
  <si>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</si>
  <si>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</si>
  <si>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</si>
  <si>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</si>
  <si>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</si>
  <si>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</si>
  <si>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</si>
  <si>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</si>
  <si>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</si>
  <si>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</si>
  <si>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</si>
  <si>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</si>
  <si>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</si>
  <si>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</si>
  <si>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</si>
  <si>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</si>
  <si>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</si>
  <si>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</si>
  <si>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</si>
  <si>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</si>
  <si>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</si>
  <si>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</si>
  <si>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</si>
  <si>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</si>
  <si>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</si>
  <si>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</si>
  <si>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</si>
  <si>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</si>
  <si>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</si>
  <si>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</si>
  <si>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</si>
  <si>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</si>
  <si>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</si>
  <si>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</si>
  <si>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</si>
  <si>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</si>
  <si>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</si>
  <si>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</si>
  <si>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</si>
  <si>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</si>
  <si>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</si>
  <si>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</si>
  <si>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</si>
  <si>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</si>
  <si>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</si>
  <si>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</si>
  <si>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</si>
  <si>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</si>
  <si>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</si>
  <si>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</si>
  <si>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</si>
  <si>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</si>
  <si>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</si>
  <si>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</si>
  <si>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</si>
  <si>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</si>
  <si>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</si>
  <si>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</si>
  <si>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</si>
  <si>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</si>
  <si>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</si>
  <si>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</si>
  <si>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</si>
  <si>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</si>
  <si>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</si>
  <si>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</si>
  <si>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</si>
  <si>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</si>
  <si>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</si>
  <si>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</si>
  <si>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</si>
  <si>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</si>
  <si>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</si>
  <si>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</si>
  <si>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</si>
  <si>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</si>
  <si>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</si>
  <si>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</si>
  <si>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</si>
  <si>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</si>
  <si>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</si>
  <si>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</si>
  <si>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</si>
  <si>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</si>
  <si>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</si>
  <si>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</si>
  <si>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</si>
  <si>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</si>
  <si>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</si>
  <si>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</si>
  <si>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</si>
  <si>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</si>
  <si>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</si>
  <si>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</si>
  <si>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</si>
  <si>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</si>
  <si>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</si>
  <si>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</si>
  <si>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</si>
  <si>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</si>
  <si>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</si>
  <si>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</si>
  <si>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</si>
  <si>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</si>
  <si>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</si>
  <si>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</si>
  <si>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</si>
  <si>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</si>
  <si>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</si>
  <si>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</si>
  <si>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</si>
  <si>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</si>
  <si>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</si>
  <si>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</si>
  <si>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</si>
  <si>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</si>
  <si>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</si>
  <si>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</si>
  <si>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</si>
  <si>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</si>
  <si>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</si>
  <si>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</si>
  <si>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</si>
  <si>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</si>
  <si>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</si>
  <si>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</si>
  <si>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</si>
  <si>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</si>
  <si>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</si>
  <si>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</si>
  <si>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</si>
  <si>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</si>
  <si>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</si>
  <si>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</si>
  <si>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</si>
  <si>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</si>
  <si>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</si>
  <si>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</si>
  <si>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</si>
  <si>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</si>
  <si>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</si>
  <si>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</si>
  <si>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</si>
  <si>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</si>
  <si>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</si>
  <si>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</si>
  <si>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</si>
  <si>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</si>
  <si>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</si>
  <si>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</si>
  <si>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</si>
  <si>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</si>
  <si>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</si>
  <si>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</si>
  <si>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</si>
  <si>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</si>
  <si>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</si>
  <si>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</si>
  <si>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</si>
  <si>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</si>
  <si>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</si>
  <si>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</si>
  <si>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</si>
  <si>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</si>
  <si>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</si>
  <si>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</si>
  <si>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</si>
  <si>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</si>
  <si>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</si>
  <si>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</si>
  <si>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</si>
  <si>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</si>
  <si>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</si>
  <si>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</si>
  <si>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</si>
  <si>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</si>
  <si>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</si>
  <si>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</si>
  <si>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</si>
  <si>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</si>
  <si>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</si>
  <si>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</si>
  <si>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</si>
  <si>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</si>
  <si>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</si>
  <si>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</si>
  <si>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</si>
  <si>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</si>
  <si>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</si>
  <si>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</si>
  <si>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</si>
  <si>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</si>
  <si>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</si>
  <si>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</si>
  <si>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</si>
  <si>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</si>
  <si>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</si>
  <si>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</si>
  <si>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</si>
  <si>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</si>
  <si>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</si>
  <si>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</si>
  <si>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</si>
  <si>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</si>
  <si>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</si>
  <si>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</si>
  <si>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</si>
  <si>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</si>
  <si>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</si>
  <si>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</si>
  <si>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</si>
  <si>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</si>
  <si>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</si>
  <si>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</si>
  <si>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</si>
  <si>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</si>
  <si>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</si>
  <si>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</si>
  <si>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</si>
  <si>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</si>
  <si>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</si>
  <si>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</si>
  <si>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</si>
  <si>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</si>
  <si>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</si>
  <si>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</si>
  <si>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</si>
  <si>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</si>
  <si>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</si>
  <si>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</si>
  <si>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</si>
  <si>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</si>
  <si>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</si>
  <si>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</si>
  <si>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</si>
  <si>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</si>
  <si>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</si>
  <si>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</si>
  <si>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</si>
  <si>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</si>
  <si>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</si>
  <si>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</si>
  <si>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</si>
  <si>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</si>
  <si>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</si>
  <si>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</si>
  <si>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</si>
  <si>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</si>
  <si>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</si>
  <si>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</si>
  <si>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</si>
  <si>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</si>
  <si>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</si>
  <si>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</si>
  <si>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</si>
  <si>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</si>
  <si>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</si>
  <si>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</si>
  <si>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</si>
  <si>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</si>
  <si>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</si>
  <si>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</si>
  <si>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</si>
  <si>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</si>
  <si>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</si>
  <si>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</si>
  <si>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</si>
  <si>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</si>
  <si>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</si>
  <si>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</si>
  <si>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</si>
  <si>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</si>
  <si>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</si>
  <si>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</si>
  <si>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</si>
  <si>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</si>
  <si>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</si>
  <si>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</si>
  <si>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</si>
  <si>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</si>
  <si>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</si>
  <si>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</si>
  <si>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</si>
  <si>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</si>
  <si>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</si>
  <si>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</si>
  <si>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</si>
  <si>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</si>
  <si>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</si>
  <si>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</si>
  <si>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</si>
  <si>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</si>
  <si>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</si>
  <si>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</si>
  <si>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</si>
  <si>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</si>
  <si>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</si>
  <si>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</si>
  <si>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</si>
  <si>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</si>
  <si>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</si>
  <si>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</si>
  <si>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</si>
  <si>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</si>
  <si>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</si>
  <si>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</si>
  <si>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</si>
  <si>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</si>
  <si>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</si>
  <si>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</si>
  <si>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</si>
  <si>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</si>
  <si>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</si>
  <si>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</si>
  <si>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</si>
  <si>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</si>
  <si>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</si>
  <si>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</si>
  <si>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</si>
  <si>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</si>
  <si>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</si>
  <si>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</si>
  <si>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</si>
  <si>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</si>
  <si>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</si>
  <si>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</si>
  <si>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</si>
  <si>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</si>
  <si>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</si>
  <si>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</si>
  <si>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</si>
  <si>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</si>
  <si>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</si>
  <si>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</si>
  <si>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</si>
  <si>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</si>
  <si>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</si>
  <si>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</si>
  <si>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</si>
  <si>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</si>
  <si>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</si>
  <si>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</si>
  <si>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</si>
  <si>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</si>
  <si>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</si>
  <si>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</si>
  <si>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</si>
  <si>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</si>
  <si>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</si>
  <si>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</si>
  <si>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</si>
  <si>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</si>
  <si>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</si>
  <si>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</si>
  <si>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</si>
  <si>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</si>
  <si>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</si>
  <si>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</si>
  <si>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</si>
  <si>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</si>
  <si>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</si>
  <si>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</si>
  <si>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</si>
  <si>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</si>
  <si>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</si>
  <si>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</si>
  <si>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</si>
  <si>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</si>
  <si>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</si>
  <si>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</si>
  <si>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</si>
  <si>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</si>
  <si>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</si>
  <si>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</si>
  <si>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</si>
  <si>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</si>
  <si>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</si>
  <si>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</si>
  <si>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</si>
  <si>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</si>
  <si>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</si>
  <si>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</si>
  <si>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</si>
  <si>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</si>
  <si>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</si>
  <si>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</si>
  <si>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</si>
  <si>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</si>
  <si>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</si>
  <si>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</si>
  <si>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</si>
  <si>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</si>
  <si>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</si>
  <si>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</si>
  <si>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</si>
  <si>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</si>
  <si>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</si>
  <si>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</si>
  <si>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</si>
  <si>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</si>
  <si>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</si>
  <si>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</si>
  <si>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</si>
  <si>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</si>
  <si>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</si>
  <si>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</si>
  <si>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</si>
  <si>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</si>
  <si>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</si>
  <si>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</si>
  <si>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</si>
  <si>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</si>
  <si>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</si>
  <si>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</si>
  <si>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</si>
  <si>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</si>
  <si>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</si>
  <si>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</si>
  <si>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</si>
  <si>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</si>
  <si>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</si>
  <si>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</si>
  <si>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</si>
  <si>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</si>
  <si>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</si>
  <si>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</si>
  <si>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</si>
  <si>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</si>
  <si>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</si>
  <si>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</si>
  <si>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</si>
  <si>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</si>
  <si>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</si>
  <si>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</si>
  <si>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</si>
  <si>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</si>
  <si>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</si>
  <si>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</si>
  <si>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</si>
  <si>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</si>
  <si>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</si>
  <si>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</si>
  <si>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</si>
  <si>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</si>
  <si>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</si>
  <si>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</si>
  <si>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</si>
  <si>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</si>
  <si>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</si>
  <si>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</si>
  <si>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</si>
  <si>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</si>
  <si>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</si>
  <si>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</si>
  <si>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</si>
  <si>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</si>
  <si>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</si>
  <si>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</si>
  <si>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</si>
  <si>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</si>
  <si>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</si>
  <si>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</si>
  <si>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</si>
  <si>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</si>
  <si>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</si>
  <si>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</si>
  <si>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</si>
  <si>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</si>
  <si>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</si>
  <si>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</si>
  <si>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</si>
  <si>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</si>
  <si>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</si>
  <si>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</si>
  <si>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</si>
  <si>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</si>
  <si>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</si>
  <si>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</si>
  <si>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</si>
  <si>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</si>
  <si>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</si>
  <si>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</si>
  <si>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</si>
  <si>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</si>
  <si>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</si>
  <si>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</si>
  <si>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</si>
  <si>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</si>
  <si>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</si>
  <si>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</si>
  <si>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</si>
  <si>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</si>
  <si>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</si>
  <si>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</si>
  <si>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</si>
  <si>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</si>
  <si>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</si>
  <si>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</si>
  <si>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</si>
  <si>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</si>
  <si>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</si>
  <si>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</si>
  <si>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</si>
  <si>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</si>
  <si>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</si>
  <si>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</si>
  <si>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</si>
  <si>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</si>
  <si>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</si>
  <si>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</si>
  <si>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</si>
  <si>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</si>
  <si>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</si>
  <si>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</si>
  <si>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</si>
  <si>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</si>
  <si>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</si>
  <si>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</si>
  <si>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</si>
  <si>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</si>
  <si>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</si>
  <si>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</si>
  <si>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</si>
  <si>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</si>
  <si>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</si>
  <si>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</si>
  <si>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</si>
  <si>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</si>
  <si>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</si>
  <si>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</si>
  <si>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</si>
  <si>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</si>
  <si>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</si>
  <si>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</si>
  <si>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</si>
  <si>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</si>
  <si>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</si>
  <si>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</si>
  <si>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</si>
  <si>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</si>
  <si>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</si>
  <si>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</si>
  <si>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</si>
  <si>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</si>
  <si>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</si>
  <si>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</si>
  <si>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</si>
  <si>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</si>
  <si>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</si>
  <si>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</si>
  <si>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</si>
  <si>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</si>
  <si>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</si>
  <si>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</si>
  <si>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</si>
  <si>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</si>
  <si>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</si>
  <si>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</si>
  <si>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</si>
  <si>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</si>
  <si>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</si>
  <si>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</si>
  <si>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</si>
  <si>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</si>
  <si>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</si>
  <si>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</si>
  <si>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</si>
  <si>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</si>
  <si>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</si>
  <si>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</si>
  <si>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</si>
  <si>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</si>
  <si>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</si>
  <si>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</si>
  <si>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</si>
  <si>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</si>
  <si>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</si>
  <si>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</si>
  <si>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</si>
  <si>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</si>
  <si>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</si>
  <si>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</si>
  <si>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</si>
  <si>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</si>
  <si>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</si>
  <si>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</si>
  <si>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</si>
  <si>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</si>
  <si>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</si>
  <si>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</si>
  <si>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</si>
  <si>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</si>
  <si>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</si>
  <si>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</si>
  <si>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</si>
  <si>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</si>
  <si>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</si>
  <si>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</si>
  <si>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</si>
  <si>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</si>
  <si>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</si>
  <si>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</si>
  <si>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</si>
  <si>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</si>
  <si>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</si>
  <si>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</si>
  <si>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</si>
  <si>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</si>
  <si>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</si>
  <si>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</si>
  <si>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</si>
  <si>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</si>
  <si>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</si>
  <si>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</si>
  <si>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</si>
  <si>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</si>
  <si>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</si>
  <si>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</si>
  <si>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</si>
  <si>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</si>
  <si>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</si>
  <si>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</si>
  <si>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</si>
  <si>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</si>
  <si>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</si>
  <si>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</si>
  <si>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</si>
  <si>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</si>
  <si>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</si>
  <si>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</si>
  <si>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</si>
  <si>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</si>
  <si>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</si>
  <si>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</si>
  <si>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</si>
  <si>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</si>
  <si>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</si>
  <si>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</si>
  <si>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</si>
  <si>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</si>
  <si>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</si>
  <si>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</si>
  <si>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</si>
  <si>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</si>
  <si>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</si>
  <si>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</si>
  <si>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</si>
  <si>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</si>
  <si>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</si>
  <si>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</si>
  <si>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</si>
  <si>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</si>
  <si>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</si>
  <si>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</si>
  <si>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</si>
  <si>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</si>
  <si>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</si>
  <si>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</si>
  <si>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</si>
  <si>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</si>
  <si>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</si>
  <si>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</si>
  <si>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</si>
  <si>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</si>
  <si>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</si>
  <si>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</si>
  <si>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</si>
  <si>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</si>
  <si>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</si>
  <si>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</si>
  <si>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</si>
  <si>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</si>
  <si>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</si>
  <si>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</si>
  <si>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</si>
  <si>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</si>
  <si>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</si>
  <si>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</si>
  <si>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</si>
  <si>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</si>
  <si>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</si>
  <si>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</si>
  <si>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</si>
  <si>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</si>
  <si>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</si>
  <si>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</si>
  <si>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</si>
  <si>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</si>
  <si>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</si>
  <si>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</si>
  <si>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</si>
  <si>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</si>
  <si>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</si>
  <si>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</si>
  <si>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</si>
  <si>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</si>
  <si>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</si>
  <si>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</si>
  <si>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</si>
  <si>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</si>
  <si>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</si>
  <si>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</si>
  <si>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</si>
  <si>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</si>
  <si>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</si>
  <si>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</si>
  <si>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</si>
  <si>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</si>
  <si>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</si>
  <si>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</si>
  <si>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</si>
  <si>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</si>
  <si>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</si>
  <si>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</si>
  <si>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</si>
  <si>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</si>
  <si>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</si>
  <si>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</si>
  <si>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</si>
  <si>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</si>
  <si>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</si>
  <si>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</si>
  <si>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</si>
  <si>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</si>
  <si>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</si>
  <si>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</si>
  <si>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</si>
  <si>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</si>
  <si>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</si>
  <si>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</si>
  <si>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</si>
  <si>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</si>
  <si>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</si>
  <si>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</si>
  <si>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</si>
  <si>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</si>
  <si>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</si>
  <si>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</si>
  <si>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</si>
  <si>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</si>
  <si>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</si>
  <si>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</si>
  <si>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</si>
  <si>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</si>
  <si>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</si>
  <si>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</si>
  <si>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</si>
  <si>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</si>
  <si>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</si>
  <si>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</si>
  <si>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</si>
  <si>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</si>
  <si>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</si>
  <si>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</si>
  <si>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</si>
  <si>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</si>
  <si>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</si>
  <si>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</si>
  <si>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</si>
  <si>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</si>
  <si>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</si>
  <si>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</si>
  <si>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</si>
  <si>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</si>
  <si>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</si>
  <si>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</si>
  <si>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</si>
  <si>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</si>
  <si>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</si>
  <si>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</si>
  <si>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</si>
  <si>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</si>
  <si>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</si>
  <si>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</si>
  <si>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</si>
  <si>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</si>
  <si>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</si>
  <si>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</si>
  <si>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</si>
  <si>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</si>
  <si>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</si>
  <si>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</si>
  <si>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</si>
  <si>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</si>
  <si>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</si>
  <si>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</si>
  <si>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</si>
  <si>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</si>
  <si>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</si>
  <si>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</si>
  <si>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</si>
  <si>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</si>
  <si>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</si>
  <si>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</si>
  <si>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</si>
  <si>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</si>
  <si>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</si>
  <si>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</si>
  <si>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</si>
  <si>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</si>
  <si>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</si>
  <si>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</si>
  <si>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</si>
  <si>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</si>
  <si>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</si>
  <si>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</si>
  <si>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</si>
  <si>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</si>
  <si>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</si>
  <si>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</si>
  <si>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</si>
  <si>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</si>
  <si>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</si>
  <si>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</si>
  <si>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</si>
  <si>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</si>
  <si>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</si>
  <si>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</si>
  <si>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</si>
  <si>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</si>
  <si>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</si>
  <si>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</si>
  <si>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</si>
  <si>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</si>
  <si>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</si>
  <si>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</si>
  <si>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</si>
  <si>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</si>
  <si>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</si>
  <si>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</si>
  <si>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</si>
  <si>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</si>
  <si>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</si>
  <si>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</si>
  <si>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</si>
  <si>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</si>
  <si>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</si>
  <si>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</si>
  <si>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</si>
  <si>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</si>
  <si>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</si>
  <si>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</si>
  <si>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</si>
  <si>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</si>
  <si>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</si>
  <si>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</si>
  <si>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</si>
  <si>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</si>
  <si>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</si>
  <si>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</si>
  <si>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</si>
  <si>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</si>
  <si>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</si>
  <si>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</si>
  <si>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</si>
  <si>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</si>
  <si>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</si>
  <si>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</si>
  <si>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</si>
  <si>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</si>
  <si>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</si>
  <si>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</si>
  <si>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</si>
  <si>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</si>
  <si>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</si>
  <si>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</si>
  <si>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</si>
  <si>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</si>
  <si>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</si>
  <si>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</si>
  <si>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</si>
  <si>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</si>
  <si>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</si>
  <si>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</si>
  <si>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</si>
  <si>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</si>
  <si>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</si>
  <si>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</si>
  <si>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</si>
  <si>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</si>
  <si>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</si>
  <si>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</si>
  <si>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</si>
  <si>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</si>
  <si>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</si>
  <si>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</si>
  <si>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</si>
  <si>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</si>
  <si>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</si>
  <si>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</si>
  <si>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</si>
  <si>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</si>
  <si>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</si>
  <si>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</si>
  <si>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</si>
  <si>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</si>
  <si>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</si>
  <si>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</si>
  <si>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</si>
  <si>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</si>
  <si>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</si>
  <si>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</si>
  <si>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</si>
  <si>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</si>
  <si>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</si>
  <si>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</si>
  <si>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</si>
  <si>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</si>
  <si>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</si>
  <si>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</si>
  <si>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</si>
  <si>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</si>
  <si>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</si>
  <si>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</si>
  <si>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</si>
  <si>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</si>
  <si>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</si>
  <si>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</si>
  <si>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</si>
  <si>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</si>
  <si>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</si>
  <si>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</si>
  <si>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</si>
  <si>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</si>
  <si>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</si>
  <si>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</si>
  <si>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</si>
  <si>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</si>
  <si>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</si>
  <si>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</si>
  <si>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</si>
  <si>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</si>
  <si>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</si>
  <si>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</si>
  <si>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</si>
  <si>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</si>
  <si>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</si>
  <si>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</si>
  <si>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</si>
  <si>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</si>
  <si>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</si>
  <si>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</si>
  <si>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</si>
  <si>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</si>
  <si>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</si>
  <si>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</si>
  <si>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</si>
  <si>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</si>
  <si>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</si>
  <si>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</si>
  <si>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</si>
  <si>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</si>
  <si>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</si>
  <si>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</si>
  <si>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</si>
  <si>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</si>
  <si>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</si>
  <si>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</si>
  <si>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</si>
  <si>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</si>
  <si>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</si>
  <si>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</si>
  <si>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</si>
  <si>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</si>
  <si>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</si>
  <si>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</si>
  <si>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</si>
  <si>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</si>
  <si>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</si>
  <si>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</si>
  <si>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</si>
  <si>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</si>
  <si>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</si>
  <si>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</si>
  <si>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</si>
  <si>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</si>
  <si>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</si>
  <si>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</si>
  <si>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</si>
  <si>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</si>
  <si>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</si>
  <si>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</si>
  <si>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</si>
  <si>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</si>
  <si>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</si>
  <si>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</si>
  <si>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</si>
  <si>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</si>
  <si>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</si>
  <si>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</si>
  <si>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</si>
  <si>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</si>
  <si>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</si>
  <si>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</si>
  <si>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</si>
  <si>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</si>
  <si>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</si>
  <si>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</si>
  <si>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</si>
  <si>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</si>
  <si>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</si>
  <si>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</si>
  <si>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</si>
  <si>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</si>
  <si>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</si>
  <si>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</si>
  <si>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</si>
  <si>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</si>
  <si>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</si>
  <si>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</si>
  <si>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</si>
  <si>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</si>
  <si>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</si>
  <si>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</si>
  <si>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</si>
  <si>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</si>
  <si>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</si>
  <si>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</si>
  <si>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</si>
  <si>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</si>
  <si>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</si>
  <si>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</si>
  <si>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</si>
  <si>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</si>
  <si>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</si>
  <si>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</si>
  <si>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</si>
  <si>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</si>
  <si>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</si>
  <si>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</si>
  <si>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</si>
  <si>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</si>
  <si>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</si>
  <si>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</si>
  <si>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</si>
  <si>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</si>
  <si>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</si>
  <si>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</si>
  <si>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</si>
  <si>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</si>
  <si>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</si>
  <si>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</si>
  <si>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</si>
  <si>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</si>
  <si>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</si>
  <si>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</si>
  <si>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</si>
  <si>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</si>
  <si>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</si>
  <si>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</si>
  <si>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</si>
  <si>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</si>
  <si>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</si>
  <si>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</si>
  <si>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</si>
  <si>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</si>
  <si>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</si>
  <si>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</si>
  <si>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</si>
  <si>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</si>
  <si>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</si>
  <si>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</si>
  <si>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</si>
  <si>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</si>
  <si>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</si>
  <si>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</si>
  <si>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</si>
  <si>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</si>
  <si>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</si>
  <si>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</si>
  <si>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</si>
  <si>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</si>
  <si>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</si>
  <si>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</si>
  <si>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</si>
  <si>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</si>
  <si>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</si>
  <si>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</si>
  <si>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</si>
  <si>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</si>
  <si>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</si>
  <si>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</si>
  <si>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</si>
  <si>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</si>
  <si>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</si>
  <si>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</si>
  <si>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</si>
  <si>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</si>
  <si>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</si>
  <si>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</si>
  <si>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</si>
  <si>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</si>
  <si>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</si>
  <si>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</si>
  <si>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</si>
  <si>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</si>
  <si>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</si>
  <si>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</si>
  <si>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</si>
  <si>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</si>
  <si>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</si>
  <si>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</si>
  <si>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</si>
  <si>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</si>
  <si>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</si>
  <si>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</si>
  <si>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</si>
  <si>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</si>
  <si>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</si>
  <si>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</si>
  <si>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</si>
  <si>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</si>
  <si>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</si>
  <si>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</si>
  <si>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</si>
  <si>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</si>
  <si>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</si>
  <si>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</si>
  <si>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</si>
  <si>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</si>
  <si>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</si>
  <si>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</si>
  <si>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</si>
  <si>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</si>
  <si>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</si>
  <si>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</si>
  <si>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</si>
  <si>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</si>
  <si>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</si>
  <si>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</si>
  <si>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</si>
  <si>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</si>
  <si>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</si>
  <si>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</si>
  <si>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</si>
  <si>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</si>
  <si>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</si>
  <si>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</si>
  <si>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</si>
  <si>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</si>
  <si>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</si>
  <si>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</si>
  <si>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</si>
  <si>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</si>
  <si>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</si>
  <si>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</si>
  <si>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</si>
  <si>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</si>
  <si>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</si>
  <si>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</si>
  <si>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</si>
  <si>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</si>
  <si>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</si>
  <si>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</si>
  <si>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</si>
  <si>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</si>
  <si>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</si>
  <si>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</si>
  <si>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</si>
  <si>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</si>
  <si>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</si>
  <si>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</si>
  <si>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</si>
  <si>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</si>
  <si>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</si>
  <si>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</si>
  <si>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</si>
  <si>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</si>
  <si>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</si>
  <si>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</si>
  <si>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</si>
  <si>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</si>
  <si>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</si>
  <si>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</si>
  <si>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</si>
  <si>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</si>
  <si>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</si>
  <si>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</si>
  <si>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</si>
  <si>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</si>
  <si>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</si>
  <si>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</si>
  <si>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</si>
  <si>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</si>
  <si>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</si>
  <si>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</si>
  <si>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</si>
  <si>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</si>
  <si>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</si>
  <si>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</si>
  <si>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</si>
  <si>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</si>
  <si>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</si>
  <si>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</si>
  <si>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</si>
  <si>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</si>
  <si>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</si>
  <si>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</si>
  <si>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</si>
  <si>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</si>
  <si>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</si>
  <si>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</si>
  <si>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</si>
  <si>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</si>
  <si>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</si>
  <si>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</si>
  <si>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</si>
  <si>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</si>
  <si>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</si>
  <si>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</si>
  <si>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</si>
  <si>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</si>
  <si>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</si>
  <si>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</si>
  <si>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</si>
  <si>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</si>
  <si>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</si>
  <si>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</si>
  <si>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</si>
  <si>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</si>
  <si>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</si>
  <si>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</si>
  <si>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</si>
  <si>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</si>
  <si>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</si>
  <si>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</si>
  <si>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</si>
  <si>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</si>
  <si>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</si>
  <si>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</si>
  <si>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</si>
  <si>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</si>
  <si>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</si>
  <si>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</si>
  <si>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</si>
  <si>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</si>
  <si>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</si>
  <si>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</si>
  <si>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</si>
  <si>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</si>
  <si>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</si>
  <si>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</si>
  <si>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</si>
  <si>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</si>
  <si>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</si>
  <si>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</si>
  <si>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</si>
  <si>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</si>
  <si>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</si>
  <si>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</si>
  <si>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</si>
  <si>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</si>
  <si>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</si>
  <si>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</si>
  <si>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</si>
  <si>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</si>
  <si>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</si>
  <si>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</si>
  <si>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</si>
  <si>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</si>
  <si>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</si>
  <si>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</si>
  <si>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</si>
  <si>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</si>
  <si>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</si>
  <si>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</si>
  <si>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</si>
  <si>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</si>
  <si>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</si>
  <si>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</si>
  <si>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</si>
  <si>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</si>
  <si>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</si>
  <si>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</si>
  <si>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</si>
  <si>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</si>
  <si>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</si>
  <si>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</si>
  <si>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</si>
  <si>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</si>
  <si>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</si>
  <si>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</si>
  <si>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</si>
  <si>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</si>
  <si>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</si>
  <si>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</si>
  <si>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</si>
  <si>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</si>
  <si>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</si>
  <si>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</si>
  <si>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</si>
  <si>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</si>
  <si>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</si>
  <si>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</si>
  <si>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</si>
  <si>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</si>
  <si>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</si>
  <si>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</si>
  <si>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</si>
  <si>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</si>
  <si>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</si>
  <si>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</si>
  <si>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</si>
  <si>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</si>
  <si>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</si>
  <si>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</si>
  <si>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</si>
  <si>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</si>
  <si>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</si>
  <si>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</si>
  <si>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</si>
  <si>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</si>
  <si>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</si>
  <si>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</si>
  <si>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</si>
  <si>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</si>
  <si>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</si>
  <si>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</si>
  <si>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</si>
  <si>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</si>
  <si>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</si>
  <si>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</si>
  <si>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</si>
  <si>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</si>
  <si>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</si>
  <si>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</si>
  <si>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</si>
  <si>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</si>
  <si>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</si>
  <si>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</si>
  <si>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</si>
  <si>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</si>
  <si>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</si>
  <si>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</si>
  <si>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</si>
  <si>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</si>
  <si>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</si>
  <si>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</si>
  <si>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</si>
  <si>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</si>
  <si>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</si>
  <si>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</si>
  <si>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</si>
  <si>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</si>
  <si>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</si>
  <si>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</si>
  <si>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</si>
  <si>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</si>
  <si>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</si>
  <si>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</si>
  <si>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</si>
  <si>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</si>
  <si>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</si>
  <si>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</si>
  <si>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</si>
  <si>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</si>
  <si>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</si>
  <si>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</si>
  <si>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</si>
  <si>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</si>
  <si>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</si>
  <si>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</si>
  <si>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</si>
  <si>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</si>
  <si>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</si>
  <si>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</si>
  <si>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</si>
  <si>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</si>
  <si>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</si>
  <si>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</si>
  <si>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</si>
  <si>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</si>
  <si>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</si>
  <si>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</si>
  <si>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</si>
  <si>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</si>
  <si>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</si>
  <si>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</si>
  <si>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</si>
  <si>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</si>
  <si>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</si>
  <si>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</si>
  <si>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</si>
  <si>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</si>
  <si>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</si>
  <si>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</si>
  <si>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</si>
  <si>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</si>
  <si>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</si>
  <si>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</si>
  <si>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</si>
  <si>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</si>
  <si>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</si>
  <si>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</si>
  <si>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</si>
  <si>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</si>
  <si>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</si>
  <si>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</si>
  <si>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</si>
  <si>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</si>
  <si>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</si>
  <si>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</si>
  <si>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</si>
  <si>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</si>
  <si>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</si>
  <si>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</si>
  <si>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</si>
  <si>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</si>
  <si>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</si>
  <si>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</si>
  <si>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</si>
  <si>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</si>
  <si>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</si>
  <si>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</si>
  <si>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</si>
  <si>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</si>
  <si>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</si>
  <si>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</si>
  <si>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</si>
  <si>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</si>
  <si>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</si>
  <si>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</si>
  <si>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</si>
  <si>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</si>
  <si>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</si>
  <si>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</si>
  <si>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</si>
  <si>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</si>
  <si>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</si>
  <si>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</si>
  <si>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</si>
  <si>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</si>
  <si>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</si>
  <si>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</si>
  <si>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</si>
  <si>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</si>
  <si>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</si>
  <si>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</si>
  <si>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</si>
  <si>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</si>
  <si>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</si>
  <si>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</si>
  <si>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</si>
  <si>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</si>
  <si>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</si>
  <si>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</si>
  <si>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</si>
  <si>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</si>
  <si>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</si>
  <si>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</si>
  <si>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</si>
  <si>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</si>
  <si>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</si>
  <si>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</si>
  <si>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</si>
  <si>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</si>
  <si>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</si>
  <si>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</si>
  <si>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</si>
  <si>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</si>
  <si>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</si>
  <si>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</si>
  <si>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</si>
  <si>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</si>
  <si>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</si>
  <si>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</si>
  <si>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</si>
  <si>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</si>
  <si>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</si>
  <si>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</si>
  <si>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</si>
  <si>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</si>
  <si>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</si>
  <si>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</si>
  <si>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</si>
  <si>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</si>
  <si>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</si>
  <si>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</si>
  <si>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</si>
  <si>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</si>
  <si>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</si>
  <si>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</si>
  <si>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</si>
  <si>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</si>
  <si>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</si>
  <si>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</si>
  <si>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</si>
  <si>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</si>
  <si>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</si>
  <si>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</si>
  <si>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</si>
  <si>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</si>
  <si>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</si>
  <si>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</si>
  <si>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</si>
  <si>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</si>
  <si>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</si>
  <si>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</si>
  <si>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</si>
  <si>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</si>
  <si>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</si>
  <si>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</si>
  <si>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</si>
  <si>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</si>
  <si>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</si>
  <si>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</si>
  <si>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</si>
  <si>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</si>
  <si>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</si>
  <si>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</si>
  <si>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</si>
  <si>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</si>
  <si>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</si>
  <si>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</si>
  <si>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</si>
  <si>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</si>
  <si>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</si>
  <si>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</si>
  <si>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</si>
  <si>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</si>
  <si>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</si>
  <si>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</si>
  <si>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</si>
  <si>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</si>
  <si>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</si>
  <si>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</si>
  <si>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</si>
  <si>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</si>
  <si>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</si>
  <si>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</si>
  <si>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</si>
  <si>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</si>
  <si>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</si>
  <si>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</si>
  <si>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</si>
  <si>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</si>
  <si>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</si>
  <si>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</si>
  <si>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</si>
  <si>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</si>
  <si>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</si>
  <si>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</si>
  <si>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</si>
  <si>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</si>
  <si>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</si>
  <si>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</si>
  <si>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</si>
  <si>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</si>
  <si>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</si>
  <si>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</si>
  <si>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</si>
  <si>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</si>
  <si>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</si>
  <si>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</si>
  <si>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</si>
  <si>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</si>
  <si>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</si>
  <si>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</si>
  <si>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</si>
  <si>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</si>
  <si>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</si>
  <si>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</si>
  <si>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</si>
  <si>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</si>
  <si>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</si>
  <si>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</si>
  <si>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</si>
  <si>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</si>
  <si>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</si>
  <si>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</si>
  <si>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</si>
  <si>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</si>
  <si>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</si>
  <si>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</si>
  <si>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</si>
  <si>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</si>
  <si>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</si>
  <si>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</si>
  <si>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</si>
  <si>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</si>
  <si>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</si>
  <si>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</si>
  <si>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</si>
  <si>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</si>
  <si>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</si>
  <si>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</si>
  <si>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</si>
  <si>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</si>
  <si>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</si>
  <si>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</si>
  <si>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</si>
  <si>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</si>
  <si>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</si>
  <si>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</si>
  <si>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</si>
  <si>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</si>
  <si>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</si>
  <si>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</si>
  <si>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</si>
  <si>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</si>
  <si>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</si>
  <si>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</si>
  <si>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</si>
  <si>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</si>
  <si>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</si>
  <si>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</si>
  <si>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</si>
  <si>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</si>
  <si>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</si>
  <si>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</si>
  <si>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</si>
  <si>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</si>
  <si>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</si>
  <si>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</si>
  <si>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</si>
  <si>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</si>
  <si>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</si>
  <si>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</si>
  <si>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</si>
  <si>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</si>
  <si>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</si>
  <si>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</si>
  <si>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</si>
  <si>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</si>
  <si>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</si>
  <si>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</si>
  <si>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</si>
  <si>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</si>
  <si>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</si>
  <si>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</si>
  <si>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</si>
  <si>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</si>
  <si>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</si>
  <si>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</si>
  <si>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</si>
  <si>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</si>
  <si>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</si>
  <si>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</si>
  <si>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</si>
  <si>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</si>
  <si>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</si>
  <si>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</si>
  <si>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</si>
  <si>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</si>
  <si>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</si>
  <si>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</si>
  <si>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</si>
  <si>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</si>
  <si>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</si>
  <si>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</si>
  <si>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</si>
  <si>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</si>
  <si>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</si>
  <si>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</si>
  <si>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</si>
  <si>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</si>
  <si>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</si>
  <si>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</si>
  <si>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</si>
  <si>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</si>
  <si>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</si>
  <si>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</si>
  <si>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</si>
  <si>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</si>
  <si>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</si>
  <si>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</si>
  <si>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</si>
  <si>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</si>
  <si>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</si>
  <si>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</si>
  <si>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</si>
  <si>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</si>
  <si>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</si>
  <si>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</si>
  <si>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</si>
  <si>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</si>
  <si>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</si>
  <si>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</si>
  <si>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</si>
  <si>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</si>
  <si>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</si>
  <si>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</si>
  <si>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</si>
  <si>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</si>
  <si>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</si>
  <si>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</si>
  <si>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</si>
  <si>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</si>
  <si>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</si>
  <si>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</si>
  <si>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</si>
  <si>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</si>
  <si>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</si>
  <si>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</si>
  <si>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</si>
  <si>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</si>
  <si>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</si>
  <si>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</si>
  <si>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</si>
  <si>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</si>
  <si>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</si>
  <si>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</si>
  <si>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</si>
  <si>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</si>
  <si>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</si>
  <si>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</si>
  <si>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</si>
  <si>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</si>
  <si>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</si>
  <si>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</si>
  <si>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</si>
  <si>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</si>
  <si>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</si>
  <si>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</si>
  <si>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</si>
  <si>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</si>
  <si>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</si>
  <si>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</si>
  <si>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</si>
  <si>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</si>
  <si>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</si>
  <si>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</si>
  <si>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</si>
  <si>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</si>
  <si>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</si>
  <si>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</si>
  <si>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</si>
  <si>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</si>
  <si>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</si>
  <si>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</si>
  <si>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</si>
  <si>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</si>
  <si>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</si>
  <si>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</si>
  <si>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</si>
  <si>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</si>
  <si>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</si>
  <si>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</si>
  <si>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</si>
  <si>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</si>
  <si>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</si>
  <si>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</si>
  <si>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</si>
  <si>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</si>
  <si>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</si>
  <si>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</si>
  <si>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</si>
  <si>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</si>
  <si>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</si>
  <si>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</si>
  <si>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</si>
  <si>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</si>
  <si>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</si>
  <si>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</si>
  <si>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</si>
  <si>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</si>
  <si>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</si>
  <si>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</si>
  <si>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</si>
  <si>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</si>
  <si>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</si>
  <si>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</si>
  <si>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</si>
  <si>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</si>
  <si>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</si>
  <si>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</si>
  <si>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</si>
  <si>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</si>
  <si>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</si>
  <si>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</si>
  <si>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</si>
  <si>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</si>
  <si>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</si>
  <si>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</si>
  <si>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</si>
  <si>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</si>
  <si>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</si>
  <si>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</si>
  <si>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</si>
  <si>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</si>
  <si>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</si>
  <si>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</si>
  <si>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</si>
  <si>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</si>
  <si>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</si>
  <si>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</si>
  <si>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</si>
  <si>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</si>
  <si>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</si>
  <si>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</si>
  <si>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</si>
  <si>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</si>
  <si>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</si>
  <si>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</si>
  <si>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</si>
  <si>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</si>
  <si>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</si>
  <si>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</si>
  <si>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</si>
  <si>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</si>
  <si>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</si>
  <si>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</si>
  <si>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</si>
  <si>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</si>
  <si>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</si>
  <si>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</si>
  <si>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</si>
  <si>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</si>
  <si>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</si>
  <si>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</si>
  <si>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</si>
  <si>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</si>
  <si>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</si>
  <si>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</si>
  <si>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</si>
  <si>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</si>
  <si>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</si>
  <si>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</si>
  <si>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</si>
  <si>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</si>
  <si>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</si>
  <si>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</si>
  <si>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</si>
  <si>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</si>
  <si>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</si>
  <si>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</si>
  <si>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</si>
  <si>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</si>
  <si>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</si>
  <si>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</si>
  <si>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</si>
  <si>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</si>
  <si>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</si>
  <si>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</si>
  <si>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</si>
  <si>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</si>
  <si>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</si>
  <si>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</si>
  <si>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</si>
  <si>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</si>
  <si>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</si>
  <si>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</si>
  <si>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</si>
  <si>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</si>
  <si>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</si>
  <si>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</si>
  <si>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</si>
  <si>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</si>
  <si>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</si>
  <si>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</si>
  <si>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</si>
  <si>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</si>
  <si>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</si>
  <si>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</si>
  <si>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</si>
  <si>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</si>
  <si>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</si>
  <si>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</si>
  <si>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</si>
  <si>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</si>
  <si>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</si>
  <si>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</si>
  <si>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</si>
  <si>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</si>
  <si>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</si>
  <si>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</si>
  <si>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</si>
  <si>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</si>
  <si>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</si>
  <si>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</si>
  <si>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</si>
  <si>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</si>
  <si>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</si>
  <si>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</si>
  <si>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</si>
  <si>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</si>
  <si>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</si>
  <si>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</si>
  <si>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</si>
  <si>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</si>
  <si>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</si>
  <si>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</si>
  <si>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</si>
  <si>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</si>
  <si>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</si>
  <si>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</si>
  <si>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</si>
  <si>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</si>
  <si>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</si>
  <si>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</si>
  <si>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</si>
  <si>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</si>
  <si>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</si>
  <si>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</si>
  <si>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</si>
  <si>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</si>
  <si>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</si>
  <si>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</si>
  <si>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</si>
  <si>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</si>
  <si>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</si>
  <si>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</si>
  <si>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</si>
  <si>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</si>
  <si>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</si>
  <si>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</si>
  <si>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</si>
  <si>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</si>
  <si>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</si>
  <si>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</si>
  <si>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</si>
  <si>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</si>
  <si>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</si>
  <si>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</si>
  <si>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</si>
  <si>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</si>
  <si>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</si>
  <si>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</si>
  <si>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</si>
  <si>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</si>
  <si>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</si>
  <si>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</si>
  <si>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</si>
  <si>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</si>
  <si>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</si>
  <si>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</si>
  <si>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</si>
  <si>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</si>
  <si>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</si>
  <si>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</si>
  <si>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</si>
  <si>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</si>
  <si>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</si>
  <si>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</si>
  <si>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</si>
  <si>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</si>
  <si>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</si>
  <si>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</si>
  <si>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</si>
  <si>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</si>
  <si>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</si>
  <si>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</si>
  <si>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</si>
  <si>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</si>
  <si>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</si>
  <si>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</si>
  <si>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</si>
  <si>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</si>
  <si>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</si>
  <si>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</si>
  <si>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</si>
  <si>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</si>
  <si>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</si>
  <si>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</si>
  <si>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</si>
  <si>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</si>
  <si>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</si>
  <si>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</si>
  <si>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</si>
  <si>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</si>
  <si>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</si>
  <si>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</si>
  <si>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</si>
  <si>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</si>
  <si>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</si>
  <si>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</si>
  <si>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</si>
  <si>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</si>
  <si>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</si>
  <si>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</si>
  <si>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</si>
  <si>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</si>
  <si>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</si>
  <si>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</si>
  <si>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</si>
  <si>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</si>
  <si>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</si>
  <si>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</si>
  <si>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</si>
  <si>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</si>
  <si>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</si>
  <si>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</si>
  <si>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</si>
  <si>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</si>
  <si>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</si>
  <si>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</si>
  <si>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</si>
  <si>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</si>
  <si>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</si>
  <si>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</si>
  <si>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</si>
  <si>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</si>
  <si>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</si>
  <si>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</si>
  <si>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</si>
  <si>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</si>
  <si>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</si>
  <si>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</si>
  <si>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</si>
  <si>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</si>
  <si>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</si>
  <si>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</si>
  <si>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</si>
  <si>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</si>
  <si>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</si>
  <si>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</si>
  <si>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</si>
  <si>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</si>
  <si>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</si>
  <si>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</si>
  <si>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</si>
  <si>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</si>
  <si>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</si>
  <si>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</si>
  <si>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</si>
  <si>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</si>
  <si>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</si>
  <si>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</si>
  <si>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</si>
  <si>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</si>
  <si>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</si>
  <si>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</si>
  <si>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</si>
  <si>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</si>
  <si>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</si>
  <si>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</si>
  <si>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</si>
  <si>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</si>
  <si>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</si>
  <si>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</si>
  <si>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</si>
  <si>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</si>
  <si>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</si>
  <si>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</si>
  <si>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</si>
  <si>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</si>
  <si>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</si>
  <si>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</si>
  <si>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</si>
  <si>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</si>
  <si>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</si>
  <si>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</si>
  <si>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</si>
  <si>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</si>
  <si>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</si>
  <si>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</si>
  <si>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</si>
  <si>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</si>
  <si>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</si>
  <si>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</si>
  <si>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</si>
  <si>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</si>
  <si>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</si>
  <si>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</si>
  <si>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</si>
  <si>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</si>
  <si>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</si>
  <si>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</si>
  <si>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</si>
  <si>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</si>
  <si>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</si>
  <si>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</si>
  <si>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</si>
  <si>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</si>
  <si>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</si>
  <si>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</si>
  <si>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</si>
  <si>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</si>
  <si>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</si>
  <si>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</si>
  <si>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</si>
  <si>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</si>
  <si>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</si>
  <si>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</si>
  <si>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</si>
  <si>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</si>
  <si>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</si>
  <si>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</si>
  <si>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</si>
  <si>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</si>
  <si>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</si>
  <si>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</si>
  <si>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</si>
  <si>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</si>
  <si>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</si>
  <si>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</si>
  <si>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</si>
  <si>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</si>
  <si>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</si>
  <si>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</si>
  <si>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</si>
  <si>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</si>
  <si>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</si>
  <si>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</si>
  <si>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</si>
  <si>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</si>
  <si>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</si>
  <si>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</si>
  <si>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</si>
  <si>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</si>
  <si>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</si>
  <si>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</si>
  <si>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</si>
  <si>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</si>
  <si>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</si>
  <si>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</si>
  <si>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</si>
  <si>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</si>
  <si>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</si>
  <si>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</si>
  <si>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</si>
  <si>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</si>
  <si>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</si>
  <si>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</si>
  <si>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</si>
  <si>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</si>
  <si>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</si>
  <si>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</si>
  <si>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</si>
  <si>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</si>
  <si>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</si>
  <si>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</si>
  <si>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</si>
  <si>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</si>
  <si>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</si>
  <si>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</si>
  <si>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</si>
  <si>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</si>
  <si>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</si>
  <si>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</si>
  <si>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</si>
  <si>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</si>
  <si>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</si>
  <si>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</si>
  <si>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</si>
  <si>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</si>
  <si>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</si>
  <si>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</si>
  <si>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</si>
  <si>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</si>
  <si>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</si>
  <si>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</si>
  <si>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</si>
  <si>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</si>
  <si>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</si>
  <si>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</si>
  <si>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</si>
  <si>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</si>
  <si>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</si>
  <si>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</si>
  <si>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</si>
  <si>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</si>
  <si>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</si>
  <si>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</si>
  <si>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</si>
  <si>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</si>
  <si>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</si>
  <si>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</si>
  <si>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</si>
  <si>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</si>
  <si>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</si>
  <si>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</si>
  <si>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</si>
  <si>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</si>
  <si>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</si>
  <si>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</si>
  <si>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</si>
  <si>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</si>
  <si>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</si>
  <si>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</si>
  <si>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</si>
  <si>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</si>
  <si>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</si>
  <si>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</si>
  <si>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</si>
  <si>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</si>
  <si>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</si>
  <si>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</si>
  <si>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</si>
  <si>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</si>
  <si>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</si>
  <si>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</si>
  <si>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</si>
  <si>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</si>
  <si>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</si>
  <si>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</si>
  <si>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</si>
  <si>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</si>
  <si>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</si>
  <si>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</si>
  <si>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</si>
  <si>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</si>
  <si>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</si>
  <si>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</si>
  <si>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</si>
  <si>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</si>
  <si>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</si>
  <si>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</si>
  <si>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</si>
  <si>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</si>
  <si>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</si>
  <si>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</si>
  <si>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</si>
  <si>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</si>
  <si>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</si>
  <si>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</si>
  <si>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</si>
  <si>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</si>
  <si>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</si>
  <si>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</si>
  <si>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</si>
  <si>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</si>
  <si>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</si>
  <si>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</si>
  <si>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</si>
  <si>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</si>
  <si>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</si>
  <si>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</si>
  <si>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</si>
  <si>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</si>
  <si>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</si>
  <si>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</si>
  <si>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</si>
  <si>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</si>
  <si>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</si>
  <si>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</si>
  <si>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</si>
  <si>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</si>
  <si>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</si>
  <si>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</si>
  <si>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</si>
  <si>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</si>
  <si>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</si>
  <si>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</si>
  <si>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</si>
  <si>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</si>
  <si>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</si>
  <si>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</si>
  <si>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</si>
  <si>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</si>
  <si>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</si>
  <si>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</si>
  <si>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</si>
  <si>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</si>
  <si>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</si>
  <si>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</si>
  <si>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</si>
  <si>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</si>
  <si>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</si>
  <si>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</si>
  <si>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</si>
  <si>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</si>
  <si>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</si>
  <si>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</si>
  <si>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</si>
  <si>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</si>
  <si>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</si>
  <si>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</si>
  <si>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</si>
  <si>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</si>
  <si>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</si>
  <si>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</si>
  <si>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</si>
  <si>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</si>
  <si>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</si>
  <si>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</si>
  <si>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</si>
  <si>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</si>
  <si>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</si>
  <si>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</si>
  <si>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</si>
  <si>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</si>
  <si>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</si>
  <si>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</si>
  <si>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</si>
  <si>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</si>
  <si>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</si>
  <si>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</si>
  <si>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</si>
  <si>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</si>
  <si>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</si>
  <si>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</si>
  <si>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</si>
  <si>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</si>
  <si>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</si>
  <si>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</si>
  <si>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</si>
  <si>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</si>
  <si>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</si>
  <si>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</si>
  <si>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</si>
  <si>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</si>
  <si>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</si>
  <si>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</si>
  <si>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</si>
  <si>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</si>
  <si>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</si>
  <si>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</si>
  <si>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</si>
  <si>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</si>
  <si>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</si>
  <si>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</si>
  <si>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</si>
  <si>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</si>
  <si>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</si>
  <si>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</si>
  <si>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</si>
  <si>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</si>
  <si>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</si>
  <si>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</si>
  <si>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</si>
  <si>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</si>
  <si>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</si>
  <si>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</si>
  <si>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</si>
  <si>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</si>
  <si>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</si>
  <si>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</si>
  <si>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</si>
  <si>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</si>
  <si>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</si>
  <si>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</si>
  <si>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</si>
  <si>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</si>
  <si>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</si>
  <si>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</si>
  <si>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</si>
  <si>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</si>
  <si>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</si>
  <si>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</si>
  <si>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</si>
  <si>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</si>
  <si>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</si>
  <si>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</si>
  <si>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</si>
  <si>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</si>
  <si>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</si>
  <si>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</si>
  <si>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</si>
  <si>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</si>
  <si>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</si>
  <si>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</si>
  <si>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</si>
  <si>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</si>
  <si>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</si>
  <si>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</si>
  <si>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</si>
  <si>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</si>
  <si>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</si>
  <si>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</si>
  <si>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</si>
  <si>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</si>
  <si>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</si>
  <si>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</si>
  <si>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</si>
  <si>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</si>
  <si>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</si>
  <si>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</si>
  <si>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</si>
  <si>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</si>
  <si>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</si>
  <si>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</si>
  <si>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</si>
  <si>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</si>
  <si>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</si>
  <si>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</si>
  <si>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</si>
  <si>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</si>
  <si>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</si>
  <si>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</si>
  <si>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</si>
  <si>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</si>
  <si>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</si>
  <si>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</si>
  <si>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</si>
  <si>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</si>
  <si>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</si>
  <si>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</si>
  <si>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</si>
  <si>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</si>
  <si>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</si>
  <si>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</si>
  <si>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</si>
  <si>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</si>
  <si>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</si>
  <si>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</si>
  <si>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</si>
  <si>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</si>
  <si>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</si>
  <si>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</si>
  <si>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</si>
  <si>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</si>
  <si>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</si>
  <si>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</si>
  <si>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</si>
  <si>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</si>
  <si>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</si>
  <si>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</si>
  <si>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</si>
  <si>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</si>
  <si>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</si>
  <si>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</si>
  <si>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</si>
  <si>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</si>
  <si>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</si>
  <si>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</si>
  <si>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</si>
  <si>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</si>
  <si>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</si>
  <si>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</si>
  <si>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</si>
  <si>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</si>
  <si>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</si>
  <si>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</si>
  <si>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</si>
  <si>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</si>
  <si>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</si>
  <si>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</si>
  <si>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</si>
  <si>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</si>
  <si>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</si>
  <si>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</si>
  <si>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</si>
  <si>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</si>
  <si>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</si>
  <si>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</si>
  <si>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</si>
  <si>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</si>
  <si>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</si>
  <si>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</si>
  <si>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</si>
  <si>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</si>
  <si>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</si>
  <si>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</si>
  <si>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</si>
  <si>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</si>
  <si>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</si>
  <si>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</si>
  <si>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</si>
  <si>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</si>
  <si>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</si>
  <si>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</si>
  <si>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</si>
  <si>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</si>
  <si>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</si>
  <si>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</si>
  <si>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</si>
  <si>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</si>
  <si>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</si>
  <si>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</si>
  <si>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</si>
  <si>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</si>
  <si>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</si>
  <si>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</si>
  <si>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</si>
  <si>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</si>
  <si>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</si>
  <si>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</si>
  <si>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</si>
  <si>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</si>
  <si>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</si>
  <si>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</si>
  <si>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</si>
  <si>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</si>
  <si>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</si>
  <si>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</si>
  <si>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</si>
  <si>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</si>
  <si>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</si>
  <si>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</si>
  <si>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</si>
  <si>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</si>
  <si>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</si>
  <si>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</si>
  <si>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</si>
  <si>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</si>
  <si>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</si>
  <si>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</si>
  <si>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</si>
  <si>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</si>
  <si>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</si>
  <si>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</si>
  <si>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</si>
  <si>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</si>
  <si>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</si>
  <si>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</si>
  <si>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</si>
  <si>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</si>
  <si>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</si>
  <si>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</si>
  <si>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</si>
  <si>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</si>
  <si>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</si>
  <si>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</si>
  <si>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</si>
  <si>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</si>
  <si>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</si>
  <si>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</si>
  <si>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</si>
  <si>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</si>
  <si>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</si>
  <si>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</si>
  <si>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</si>
  <si>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</si>
  <si>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</si>
  <si>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</si>
  <si>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</si>
  <si>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</si>
  <si>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</si>
  <si>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</si>
  <si>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</si>
  <si>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</si>
  <si>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</si>
  <si>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</si>
  <si>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</si>
  <si>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</si>
  <si>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</si>
  <si>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</si>
  <si>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</si>
  <si>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</si>
  <si>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</si>
  <si>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</si>
  <si>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</si>
  <si>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</si>
  <si>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</si>
  <si>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</si>
  <si>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</si>
  <si>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</si>
  <si>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</si>
  <si>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</si>
  <si>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</si>
  <si>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</si>
  <si>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</si>
  <si>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</si>
  <si>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</si>
  <si>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</si>
  <si>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</si>
  <si>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</si>
  <si>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</si>
  <si>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</si>
  <si>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</si>
  <si>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</si>
  <si>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</si>
  <si>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</si>
  <si>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</si>
  <si>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</si>
  <si>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</si>
  <si>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</si>
  <si>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</si>
  <si>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</si>
  <si>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</si>
  <si>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</si>
  <si>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</si>
  <si>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</si>
  <si>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</si>
  <si>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</si>
  <si>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</si>
  <si>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</si>
  <si>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</si>
  <si>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</si>
  <si>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</si>
  <si>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</si>
  <si>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</si>
  <si>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</si>
  <si>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</si>
  <si>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</si>
  <si>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</si>
  <si>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</si>
  <si>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</si>
  <si>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</si>
  <si>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</si>
  <si>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</si>
  <si>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</si>
  <si>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</si>
  <si>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</si>
  <si>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</si>
  <si>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</si>
  <si>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</si>
  <si>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</si>
  <si>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</si>
  <si>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</si>
  <si>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</si>
  <si>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</si>
  <si>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</si>
  <si>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</si>
  <si>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</si>
  <si>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</si>
  <si>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</si>
  <si>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</si>
  <si>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</si>
  <si>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</si>
  <si>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</si>
  <si>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</si>
  <si>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</si>
  <si>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</si>
  <si>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</si>
  <si>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</si>
  <si>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</si>
  <si>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</si>
  <si>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</si>
  <si>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</si>
  <si>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</si>
  <si>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</si>
  <si>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</si>
  <si>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</si>
  <si>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</si>
  <si>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</si>
  <si>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</si>
  <si>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</si>
  <si>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</si>
  <si>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</si>
  <si>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</si>
  <si>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</si>
  <si>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</si>
  <si>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</si>
  <si>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</si>
  <si>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</si>
  <si>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</si>
  <si>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</si>
  <si>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</si>
  <si>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</si>
  <si>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</si>
  <si>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</si>
  <si>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</si>
  <si>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</si>
  <si>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</si>
  <si>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</si>
  <si>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</si>
  <si>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</si>
  <si>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</si>
  <si>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</si>
  <si>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</si>
  <si>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</si>
  <si>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</si>
  <si>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</si>
  <si>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</si>
  <si>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</si>
  <si>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</si>
  <si>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</si>
  <si>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</si>
  <si>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</si>
  <si>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</si>
  <si>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</si>
  <si>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</si>
  <si>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</si>
  <si>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</si>
  <si>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</si>
  <si>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</si>
  <si>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</si>
  <si>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</si>
  <si>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</si>
  <si>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</si>
  <si>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</si>
  <si>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</si>
  <si>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</si>
  <si>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</si>
  <si>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</si>
  <si>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</si>
  <si>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</si>
  <si>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</si>
  <si>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</si>
  <si>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</si>
  <si>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</si>
  <si>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</si>
  <si>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</si>
  <si>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</si>
  <si>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</si>
  <si>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</si>
  <si>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</si>
  <si>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</si>
  <si>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</si>
  <si>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</si>
  <si>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</si>
  <si>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</si>
  <si>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</si>
  <si>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</si>
  <si>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</si>
  <si>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</si>
  <si>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</si>
  <si>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</si>
  <si>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</si>
  <si>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</si>
  <si>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</si>
  <si>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</si>
  <si>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</si>
  <si>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</si>
  <si>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</si>
  <si>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</si>
  <si>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</si>
  <si>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</si>
  <si>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</si>
  <si>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</si>
  <si>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</si>
  <si>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</si>
  <si>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</si>
  <si>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</si>
  <si>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</si>
  <si>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</si>
  <si>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</si>
  <si>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</si>
  <si>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</si>
  <si>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</si>
  <si>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</si>
  <si>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</si>
  <si>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</si>
  <si>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</si>
  <si>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</si>
  <si>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</si>
  <si>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</si>
  <si>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</si>
  <si>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</si>
  <si>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</si>
  <si>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</si>
  <si>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</si>
  <si>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</si>
  <si>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</si>
  <si>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</si>
  <si>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</si>
  <si>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</si>
  <si>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</si>
  <si>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</si>
  <si>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</si>
  <si>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</si>
  <si>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</si>
  <si>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</si>
  <si>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</si>
  <si>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</si>
  <si>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</si>
  <si>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</si>
  <si>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</si>
  <si>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</si>
  <si>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</si>
  <si>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</si>
  <si>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</si>
  <si>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</si>
  <si>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</si>
  <si>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</si>
  <si>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</si>
  <si>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</si>
  <si>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</si>
  <si>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</si>
  <si>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</si>
  <si>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</si>
  <si>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</si>
  <si>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</si>
  <si>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</si>
  <si>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</si>
  <si>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</si>
  <si>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</si>
  <si>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</si>
  <si>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</si>
  <si>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</si>
  <si>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</si>
  <si>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</si>
  <si>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</si>
  <si>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</si>
  <si>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</si>
  <si>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</si>
  <si>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</si>
  <si>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</si>
  <si>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</si>
  <si>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</si>
  <si>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</si>
  <si>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</si>
  <si>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</si>
  <si>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</si>
  <si>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</si>
  <si>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</si>
  <si>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</si>
  <si>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</si>
  <si>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</si>
  <si>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</si>
  <si>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</si>
  <si>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</si>
  <si>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</si>
  <si>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</si>
  <si>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</si>
  <si>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</si>
  <si>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</si>
  <si>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</si>
  <si>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</si>
  <si>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</si>
  <si>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</si>
  <si>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</si>
  <si>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</si>
  <si>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</si>
  <si>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</si>
  <si>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</si>
  <si>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</si>
  <si>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</si>
  <si>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</si>
  <si>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</si>
  <si>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</si>
  <si>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</si>
  <si>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</si>
  <si>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</si>
  <si>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</si>
  <si>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</si>
  <si>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</si>
  <si>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</si>
  <si>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</si>
  <si>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</si>
  <si>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</si>
  <si>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</si>
  <si>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</si>
  <si>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</si>
  <si>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</si>
  <si>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</si>
  <si>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</si>
  <si>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</si>
  <si>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</si>
  <si>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</si>
  <si>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</si>
  <si>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</si>
  <si>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</si>
  <si>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</si>
  <si>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</si>
  <si>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</si>
  <si>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</si>
  <si>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</si>
  <si>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</si>
  <si>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</si>
  <si>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</si>
  <si>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</si>
  <si>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</si>
  <si>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</si>
  <si>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</si>
  <si>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</si>
  <si>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</si>
  <si>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</si>
  <si>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</si>
  <si>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</si>
  <si>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</si>
  <si>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</si>
  <si>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</si>
  <si>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</si>
  <si>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</si>
  <si>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</si>
  <si>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</si>
  <si>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</si>
  <si>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</si>
  <si>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</si>
  <si>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</si>
  <si>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</si>
  <si>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</si>
  <si>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</si>
  <si>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</si>
  <si>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</si>
  <si>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</si>
  <si>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</si>
  <si>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</si>
  <si>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</si>
  <si>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</si>
  <si>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</si>
  <si>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</si>
  <si>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</si>
  <si>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</si>
  <si>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</si>
  <si>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</si>
  <si>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</si>
  <si>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</si>
  <si>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</si>
  <si>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</si>
  <si>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</si>
  <si>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</si>
  <si>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</si>
  <si>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</si>
  <si>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</si>
  <si>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</si>
  <si>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</si>
  <si>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</si>
  <si>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</si>
  <si>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</si>
  <si>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</si>
  <si>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</si>
  <si>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</si>
  <si>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</si>
  <si>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</si>
  <si>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</si>
  <si>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</si>
  <si>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</si>
  <si>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</si>
  <si>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</si>
  <si>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</si>
  <si>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</si>
  <si>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</si>
  <si>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</si>
  <si>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</si>
  <si>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</si>
  <si>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</si>
  <si>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</si>
  <si>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</si>
  <si>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</si>
  <si>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</si>
  <si>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</si>
  <si>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</si>
  <si>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</si>
  <si>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</si>
  <si>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</si>
  <si>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</si>
  <si>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</si>
  <si>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</si>
  <si>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</si>
  <si>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</si>
  <si>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</si>
  <si>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</si>
  <si>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</si>
  <si>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</si>
  <si>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</si>
  <si>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</si>
  <si>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</si>
  <si>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</si>
  <si>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</si>
  <si>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</si>
  <si>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</si>
  <si>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</si>
  <si>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</si>
  <si>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</si>
  <si>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</si>
  <si>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</si>
  <si>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</si>
  <si>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</si>
  <si>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</si>
  <si>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</si>
  <si>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</si>
  <si>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</si>
  <si>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</si>
  <si>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</si>
  <si>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</si>
  <si>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</si>
  <si>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</si>
  <si>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</si>
  <si>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</si>
  <si>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</si>
  <si>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</si>
  <si>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</si>
  <si>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</si>
  <si>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</si>
  <si>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</si>
  <si>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</si>
  <si>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</si>
  <si>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</si>
  <si>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</si>
  <si>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</si>
  <si>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</si>
  <si>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</si>
  <si>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</si>
  <si>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</si>
  <si>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</si>
  <si>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</si>
  <si>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</si>
  <si>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</si>
  <si>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</si>
  <si>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</si>
  <si>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</si>
  <si>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</si>
  <si>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</si>
  <si>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</si>
  <si>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</si>
  <si>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</si>
  <si>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</si>
  <si>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</si>
  <si>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</si>
  <si>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</si>
  <si>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</si>
  <si>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</si>
  <si>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</si>
  <si>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</si>
  <si>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</si>
  <si>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</si>
  <si>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</si>
  <si>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</si>
  <si>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</si>
  <si>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</si>
  <si>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</si>
  <si>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</si>
  <si>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</si>
  <si>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</si>
  <si>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</si>
  <si>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</si>
  <si>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</si>
  <si>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</si>
  <si>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</si>
  <si>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</si>
  <si>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</si>
  <si>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</si>
  <si>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</si>
  <si>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</si>
  <si>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</si>
  <si>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</si>
  <si>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</si>
  <si>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</si>
  <si>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</si>
  <si>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</si>
  <si>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</si>
  <si>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</si>
  <si>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</si>
  <si>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</si>
  <si>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</si>
  <si>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</si>
  <si>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</si>
  <si>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</si>
  <si>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</si>
  <si>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</si>
  <si>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</si>
  <si>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</si>
  <si>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</si>
  <si>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</si>
  <si>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</si>
  <si>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</si>
  <si>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</si>
  <si>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</si>
  <si>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</si>
  <si>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</si>
  <si>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</si>
  <si>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</si>
  <si>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</si>
  <si>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</si>
  <si>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</si>
  <si>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</si>
  <si>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</si>
  <si>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</si>
  <si>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</si>
  <si>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</si>
  <si>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</si>
  <si>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</si>
  <si>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</si>
  <si>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</si>
  <si>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</si>
  <si>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</si>
  <si>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</si>
  <si>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</si>
  <si>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</si>
  <si>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</si>
  <si>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</si>
  <si>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</si>
  <si>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</si>
  <si>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</si>
  <si>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</si>
  <si>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</si>
  <si>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</si>
  <si>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</si>
  <si>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</si>
  <si>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</si>
  <si>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</si>
  <si>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</si>
  <si>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</si>
  <si>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</si>
  <si>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</si>
  <si>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</si>
  <si>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</si>
  <si>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</si>
  <si>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</si>
  <si>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</si>
  <si>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</si>
  <si>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</si>
  <si>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</si>
  <si>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</si>
  <si>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</si>
  <si>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</si>
  <si>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</si>
  <si>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</si>
  <si>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</si>
  <si>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</si>
  <si>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</si>
  <si>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</si>
  <si>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</si>
  <si>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</si>
  <si>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</si>
  <si>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</si>
  <si>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</si>
  <si>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</si>
  <si>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</si>
  <si>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</si>
  <si>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</si>
  <si>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</si>
  <si>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</si>
  <si>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</si>
  <si>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</si>
  <si>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</si>
  <si>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</si>
  <si>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</si>
  <si>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</si>
  <si>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</si>
  <si>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</si>
  <si>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</si>
  <si>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</si>
  <si>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</si>
  <si>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</si>
  <si>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</si>
  <si>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</si>
  <si>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</si>
  <si>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</si>
  <si>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</si>
  <si>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</si>
  <si>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</si>
  <si>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</si>
  <si>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</si>
  <si>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</si>
  <si>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</si>
  <si>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</si>
  <si>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</si>
  <si>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</si>
  <si>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</si>
  <si>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</si>
  <si>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</si>
  <si>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</si>
  <si>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</si>
  <si>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</si>
  <si>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</si>
  <si>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</si>
  <si>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</si>
  <si>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</si>
  <si>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</si>
  <si>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</si>
  <si>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</si>
  <si>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</si>
  <si>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</si>
  <si>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</si>
  <si>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</si>
  <si>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</si>
  <si>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</si>
  <si>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</si>
  <si>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</si>
  <si>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</si>
  <si>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</si>
  <si>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</si>
  <si>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</si>
  <si>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</si>
  <si>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</si>
  <si>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</si>
  <si>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</si>
  <si>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</si>
  <si>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</si>
  <si>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</si>
  <si>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</si>
  <si>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</si>
  <si>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</si>
  <si>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</si>
  <si>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</si>
  <si>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</si>
  <si>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</si>
  <si>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</si>
  <si>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</si>
  <si>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</si>
  <si>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</si>
  <si>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</si>
  <si>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</si>
  <si>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</si>
  <si>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</si>
  <si>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</si>
  <si>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</si>
  <si>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</si>
  <si>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</si>
  <si>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</si>
  <si>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</si>
  <si>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</si>
  <si>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</si>
  <si>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</si>
  <si>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</si>
  <si>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</si>
  <si>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</si>
  <si>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</si>
  <si>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</si>
  <si>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</si>
  <si>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</si>
  <si>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</si>
  <si>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</si>
  <si>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</si>
  <si>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</si>
  <si>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</si>
  <si>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</si>
  <si>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</si>
  <si>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</si>
  <si>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</si>
  <si>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</si>
  <si>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</si>
  <si>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</si>
  <si>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</si>
  <si>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</si>
  <si>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</si>
  <si>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</si>
  <si>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</si>
  <si>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</si>
  <si>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</si>
  <si>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</si>
  <si>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</si>
  <si>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</si>
  <si>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</si>
  <si>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</si>
  <si>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</si>
  <si>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</si>
  <si>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</si>
  <si>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</si>
  <si>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</si>
  <si>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</si>
  <si>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</si>
  <si>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</si>
  <si>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</si>
  <si>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</si>
  <si>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</si>
  <si>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</si>
  <si>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</si>
  <si>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</si>
  <si>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</si>
  <si>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</si>
  <si>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</si>
  <si>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</si>
  <si>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</si>
  <si>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</si>
  <si>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</si>
  <si>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</si>
  <si>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</si>
  <si>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</si>
  <si>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</si>
  <si>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</si>
  <si>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</si>
  <si>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</si>
  <si>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</si>
  <si>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</si>
  <si>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</si>
  <si>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</si>
  <si>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</si>
  <si>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</si>
  <si>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</si>
  <si>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</si>
  <si>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</si>
  <si>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</si>
  <si>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</si>
  <si>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</si>
  <si>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</si>
  <si>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</si>
  <si>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</si>
  <si>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</si>
  <si>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</si>
  <si>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</si>
  <si>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</si>
  <si>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</si>
  <si>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</si>
  <si>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</si>
  <si>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</si>
  <si>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</si>
  <si>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</si>
  <si>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</si>
  <si>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</si>
  <si>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</si>
  <si>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</si>
  <si>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</si>
  <si>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</si>
  <si>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</si>
  <si>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</si>
  <si>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</si>
  <si>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</si>
  <si>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</si>
  <si>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</si>
  <si>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</si>
  <si>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</si>
  <si>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</si>
  <si>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</si>
  <si>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</si>
  <si>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</si>
  <si>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</si>
  <si>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</si>
  <si>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</si>
  <si>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</si>
  <si>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</si>
  <si>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</si>
  <si>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</si>
  <si>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</si>
  <si>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</si>
  <si>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</si>
  <si>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</si>
  <si>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</si>
  <si>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</si>
  <si>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</si>
  <si>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</si>
  <si>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</si>
  <si>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</si>
  <si>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</si>
  <si>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</si>
  <si>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</si>
  <si>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</si>
  <si>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</si>
  <si>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</si>
  <si>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</si>
  <si>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</si>
  <si>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</si>
  <si>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</si>
  <si>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</si>
  <si>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</si>
  <si>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</si>
  <si>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</si>
  <si>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</si>
  <si>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</si>
  <si>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</si>
  <si>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</si>
  <si>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</si>
  <si>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</si>
  <si>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</si>
  <si>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</si>
  <si>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</si>
  <si>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</si>
  <si>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</si>
  <si>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</si>
  <si>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</si>
  <si>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</si>
  <si>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</si>
  <si>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</si>
  <si>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</si>
  <si>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</si>
  <si>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</si>
  <si>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</si>
  <si>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</si>
  <si>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</si>
  <si>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</si>
  <si>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</si>
  <si>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</si>
  <si>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</si>
  <si>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</si>
  <si>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</si>
  <si>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</si>
  <si>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</si>
  <si>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</si>
  <si>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</si>
  <si>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</si>
  <si>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</si>
  <si>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</si>
  <si>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</si>
  <si>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</si>
  <si>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</si>
  <si>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</si>
  <si>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</si>
  <si>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</si>
  <si>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</si>
  <si>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</si>
  <si>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</si>
  <si>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</si>
  <si>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</si>
  <si>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</si>
  <si>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</si>
  <si>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</si>
  <si>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</si>
  <si>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</si>
  <si>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</si>
  <si>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</si>
  <si>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</si>
  <si>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</si>
  <si>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</si>
  <si>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</si>
  <si>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</si>
  <si>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</si>
  <si>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</si>
  <si>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</si>
  <si>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</si>
  <si>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</si>
  <si>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</si>
  <si>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</si>
  <si>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</si>
  <si>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</si>
  <si>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</si>
  <si>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</si>
  <si>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</si>
  <si>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</si>
  <si>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</si>
  <si>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</si>
  <si>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</si>
  <si>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</si>
  <si>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</si>
  <si>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</si>
  <si>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</si>
  <si>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</si>
  <si>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</si>
  <si>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</si>
  <si>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</si>
  <si>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</si>
  <si>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</si>
  <si>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</si>
  <si>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</si>
  <si>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</si>
  <si>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</si>
  <si>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</si>
  <si>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</si>
  <si>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</si>
  <si>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</si>
  <si>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</si>
  <si>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</si>
  <si>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</si>
  <si>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</si>
  <si>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</si>
  <si>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</si>
  <si>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</si>
  <si>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</si>
  <si>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</si>
  <si>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</si>
  <si>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</si>
  <si>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</si>
  <si>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</si>
  <si>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</si>
  <si>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</si>
  <si>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</si>
  <si>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</si>
  <si>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</si>
  <si>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</si>
  <si>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</si>
  <si>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</si>
  <si>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</si>
  <si>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</si>
  <si>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</si>
  <si>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</si>
  <si>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</si>
  <si>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</si>
  <si>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</si>
  <si>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</si>
  <si>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</si>
  <si>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</si>
  <si>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</si>
  <si>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</si>
  <si>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</si>
  <si>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</si>
  <si>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</si>
  <si>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</si>
  <si>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</si>
  <si>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</si>
  <si>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</si>
  <si>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</si>
  <si>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</si>
  <si>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</si>
  <si>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</si>
  <si>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</si>
  <si>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</si>
  <si>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</si>
  <si>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</si>
  <si>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</si>
  <si>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</si>
  <si>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</si>
  <si>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</si>
  <si>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</si>
  <si>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</si>
  <si>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</si>
  <si>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</si>
  <si>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</si>
  <si>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</si>
  <si>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</si>
  <si>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</si>
  <si>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</si>
  <si>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</si>
  <si>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</si>
  <si>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</si>
  <si>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</si>
  <si>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</si>
  <si>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</si>
  <si>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</si>
  <si>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</si>
  <si>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</si>
  <si>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</si>
  <si>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</si>
  <si>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</si>
  <si>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</si>
  <si>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</si>
  <si>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</si>
  <si>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</si>
  <si>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</si>
  <si>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</si>
  <si>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</si>
  <si>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</si>
  <si>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</si>
  <si>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</si>
  <si>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</si>
  <si>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</si>
  <si>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</si>
  <si>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</si>
  <si>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</si>
  <si>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</si>
  <si>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</si>
  <si>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</si>
  <si>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</si>
  <si>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</si>
  <si>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</si>
  <si>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</si>
  <si>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</si>
  <si>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</si>
  <si>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</si>
  <si>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</si>
  <si>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</si>
  <si>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</si>
  <si>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</si>
  <si>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</si>
  <si>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</si>
  <si>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</si>
  <si>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</si>
  <si>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</si>
  <si>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</si>
  <si>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</si>
  <si>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</si>
  <si>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</si>
  <si>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</si>
  <si>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</si>
  <si>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</si>
  <si>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</si>
  <si>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</si>
  <si>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</si>
  <si>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</si>
  <si>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</si>
  <si>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</si>
  <si>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</si>
  <si>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</si>
  <si>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</si>
  <si>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</si>
  <si>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</si>
  <si>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</si>
  <si>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</si>
  <si>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</si>
  <si>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</si>
  <si>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</si>
  <si>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</si>
  <si>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</si>
  <si>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</si>
  <si>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</si>
  <si>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</si>
  <si>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</si>
  <si>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</si>
  <si>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</si>
  <si>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</si>
  <si>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</si>
  <si>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</si>
  <si>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</si>
  <si>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</si>
  <si>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</si>
  <si>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</si>
  <si>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</si>
  <si>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</si>
  <si>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</si>
  <si>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</si>
  <si>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</si>
  <si>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</si>
  <si>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</si>
  <si>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</si>
  <si>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</si>
  <si>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</si>
  <si>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</si>
  <si>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</si>
  <si>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</si>
  <si>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</si>
  <si>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</si>
  <si>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</si>
  <si>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</si>
  <si>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</si>
  <si>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</si>
  <si>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</si>
  <si>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</si>
  <si>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</si>
  <si>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</si>
  <si>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</si>
  <si>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</si>
  <si>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</si>
  <si>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</si>
  <si>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</si>
  <si>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</si>
  <si>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</si>
  <si>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</si>
  <si>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</si>
  <si>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</si>
  <si>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</si>
  <si>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</si>
  <si>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</si>
  <si>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</si>
  <si>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</si>
  <si>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</si>
  <si>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</si>
  <si>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</si>
  <si>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</si>
  <si>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</si>
  <si>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</si>
  <si>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</si>
  <si>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</si>
  <si>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</si>
  <si>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</si>
  <si>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</si>
  <si>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</si>
  <si>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</si>
  <si>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</si>
  <si>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</si>
  <si>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</si>
  <si>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</si>
  <si>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</si>
  <si>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</si>
  <si>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</si>
  <si>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</si>
  <si>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</si>
  <si>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</si>
  <si>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</si>
  <si>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</si>
  <si>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</si>
  <si>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</si>
  <si>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</si>
  <si>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</si>
  <si>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</si>
  <si>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</si>
  <si>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</si>
  <si>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</si>
  <si>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</si>
  <si>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</si>
  <si>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</si>
  <si>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</si>
  <si>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</si>
  <si>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</si>
  <si>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</si>
  <si>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</si>
  <si>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</si>
  <si>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</si>
  <si>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</si>
  <si>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</si>
  <si>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</si>
  <si>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</si>
  <si>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</si>
  <si>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</si>
  <si>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</si>
  <si>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</si>
  <si>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</si>
  <si>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</si>
  <si>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</si>
  <si>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</si>
  <si>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</si>
  <si>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</si>
  <si>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</si>
  <si>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</si>
  <si>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</si>
  <si>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</si>
  <si>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</si>
  <si>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</si>
  <si>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</si>
  <si>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</si>
  <si>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</si>
  <si>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</si>
  <si>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</si>
  <si>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</si>
  <si>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</si>
  <si>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</si>
  <si>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</si>
  <si>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</si>
  <si>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</si>
  <si>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</si>
  <si>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</si>
  <si>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</si>
  <si>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</si>
  <si>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</si>
  <si>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</si>
  <si>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</si>
  <si>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</si>
  <si>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</si>
  <si>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</si>
  <si>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</si>
  <si>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</si>
  <si>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</si>
  <si>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</si>
  <si>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</si>
  <si>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</si>
  <si>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</si>
  <si>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</si>
  <si>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</si>
  <si>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</si>
  <si>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</si>
  <si>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</si>
  <si>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</si>
  <si>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</si>
  <si>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</si>
  <si>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</si>
  <si>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</si>
  <si>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</si>
  <si>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</si>
  <si>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</si>
  <si>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</si>
  <si>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</si>
  <si>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</si>
  <si>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</si>
  <si>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</si>
  <si>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</si>
  <si>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</si>
  <si>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</si>
  <si>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</si>
  <si>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</si>
  <si>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</si>
  <si>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</si>
  <si>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</si>
  <si>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</si>
  <si>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</si>
  <si>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</si>
  <si>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</si>
  <si>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</si>
  <si>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</si>
  <si>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</si>
  <si>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</si>
  <si>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</si>
  <si>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</si>
  <si>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</si>
  <si>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</si>
  <si>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</si>
  <si>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</si>
  <si>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</si>
  <si>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</si>
  <si>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</si>
  <si>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</si>
  <si>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</si>
  <si>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</si>
  <si>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</si>
  <si>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</si>
  <si>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</si>
  <si>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</si>
  <si>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</si>
  <si>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</si>
  <si>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</si>
  <si>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</si>
  <si>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</si>
  <si>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</si>
  <si>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</si>
  <si>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</si>
  <si>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</si>
  <si>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</si>
  <si>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</si>
  <si>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</si>
  <si>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</si>
  <si>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</si>
  <si>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</si>
  <si>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</si>
  <si>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</si>
  <si>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</si>
  <si>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</si>
  <si>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</si>
  <si>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</si>
  <si>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</si>
  <si>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</si>
  <si>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</si>
  <si>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</si>
  <si>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</si>
  <si>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</si>
  <si>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</si>
  <si>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</si>
  <si>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</si>
  <si>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</si>
  <si>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</si>
  <si>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</si>
  <si>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</si>
  <si>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</si>
  <si>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</si>
  <si>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</si>
  <si>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</si>
  <si>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</si>
  <si>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</si>
  <si>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</si>
  <si>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</si>
  <si>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</si>
  <si>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</si>
  <si>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</si>
  <si>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</si>
  <si>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</si>
  <si>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</si>
  <si>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</si>
  <si>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</si>
  <si>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</si>
  <si>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</si>
  <si>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</si>
  <si>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</si>
  <si>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</si>
  <si>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</si>
  <si>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</si>
  <si>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</si>
  <si>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</si>
  <si>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</si>
  <si>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</si>
  <si>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</si>
  <si>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</si>
  <si>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</si>
  <si>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</si>
  <si>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</si>
  <si>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</si>
  <si>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</si>
  <si>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</si>
  <si>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</si>
  <si>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</si>
  <si>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</si>
  <si>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</si>
  <si>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</si>
  <si>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</si>
  <si>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</si>
  <si>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</si>
  <si>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</si>
  <si>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</si>
  <si>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</si>
  <si>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</si>
  <si>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</si>
  <si>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</si>
  <si>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</si>
  <si>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</si>
  <si>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</si>
  <si>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</si>
  <si>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</si>
  <si>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</si>
  <si>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</si>
  <si>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</si>
  <si>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</si>
  <si>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</si>
  <si>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</si>
  <si>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</si>
  <si>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</si>
  <si>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</si>
  <si>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</si>
  <si>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</si>
  <si>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</si>
  <si>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</si>
  <si>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</si>
  <si>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</si>
  <si>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</si>
  <si>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</si>
  <si>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</si>
  <si>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</si>
  <si>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</si>
  <si>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</si>
  <si>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</si>
  <si>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</si>
  <si>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</si>
  <si>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</si>
  <si>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</si>
  <si>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</si>
  <si>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</si>
  <si>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</si>
  <si>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</si>
  <si>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</si>
  <si>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</si>
  <si>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</si>
  <si>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</si>
  <si>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</si>
  <si>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</si>
  <si>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</si>
  <si>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</si>
  <si>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</si>
  <si>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</si>
  <si>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</si>
  <si>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</si>
  <si>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</si>
  <si>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</si>
  <si>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</si>
  <si>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</si>
  <si>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</si>
  <si>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</si>
  <si>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</si>
  <si>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</si>
  <si>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</si>
  <si>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</si>
  <si>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</si>
  <si>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</si>
  <si>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</si>
  <si>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</si>
  <si>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</si>
  <si>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</si>
  <si>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</si>
  <si>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</si>
  <si>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</si>
  <si>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</si>
  <si>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</si>
  <si>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</si>
  <si>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</si>
  <si>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</si>
  <si>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</si>
  <si>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</si>
  <si>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</si>
  <si>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</si>
  <si>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</si>
  <si>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</si>
  <si>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</si>
  <si>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</si>
  <si>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</si>
  <si>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</si>
  <si>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</si>
  <si>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</si>
  <si>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</si>
  <si>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</si>
  <si>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</si>
  <si>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</si>
  <si>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</si>
  <si>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</si>
  <si>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</si>
  <si>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</si>
  <si>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</si>
  <si>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</si>
  <si>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</si>
  <si>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</si>
  <si>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</si>
  <si>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</si>
  <si>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</si>
  <si>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</si>
  <si>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</si>
  <si>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</si>
  <si>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</si>
  <si>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</si>
  <si>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</si>
  <si>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</si>
  <si>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</si>
  <si>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</si>
  <si>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</si>
  <si>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</si>
  <si>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</si>
  <si>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</si>
  <si>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</si>
  <si>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</si>
  <si>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</si>
  <si>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</si>
  <si>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</si>
  <si>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</si>
  <si>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</si>
  <si>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</si>
  <si>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</si>
  <si>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</si>
  <si>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</si>
  <si>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</si>
  <si>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</si>
  <si>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</si>
  <si>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</si>
  <si>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</si>
  <si>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</si>
  <si>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</si>
  <si>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</si>
  <si>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</si>
  <si>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</si>
  <si>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</si>
  <si>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</si>
  <si>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</si>
  <si>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</si>
  <si>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</si>
  <si>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</si>
  <si>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</si>
  <si>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</si>
  <si>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</si>
  <si>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</si>
  <si>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</si>
  <si>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</si>
  <si>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</si>
  <si>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</si>
  <si>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</si>
  <si>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</si>
  <si>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</si>
  <si>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</si>
  <si>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</si>
  <si>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</si>
  <si>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</si>
  <si>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</si>
  <si>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</si>
  <si>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</si>
  <si>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</si>
  <si>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</si>
  <si>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</si>
  <si>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</si>
  <si>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</si>
  <si>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</si>
  <si>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</si>
  <si>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</si>
  <si>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</si>
  <si>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</si>
  <si>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</si>
  <si>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</si>
  <si>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</si>
  <si>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</si>
  <si>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</si>
  <si>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</si>
  <si>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</si>
  <si>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</si>
  <si>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</si>
  <si>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</si>
  <si>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</si>
  <si>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</si>
  <si>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</si>
  <si>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</si>
  <si>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</si>
  <si>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</si>
  <si>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</si>
  <si>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</si>
  <si>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</si>
  <si>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</si>
  <si>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</si>
  <si>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</si>
  <si>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</si>
  <si>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</si>
  <si>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</si>
  <si>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</si>
  <si>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</si>
  <si>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</si>
  <si>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</si>
  <si>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</si>
  <si>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</si>
  <si>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</si>
  <si>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</si>
  <si>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</si>
  <si>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</si>
  <si>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</si>
  <si>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</si>
  <si>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</si>
  <si>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</si>
  <si>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</si>
  <si>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</si>
  <si>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</si>
  <si>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</si>
  <si>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</si>
  <si>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</si>
  <si>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</si>
  <si>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</si>
  <si>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</si>
  <si>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</si>
  <si>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</si>
  <si>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</si>
  <si>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</si>
  <si>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</si>
  <si>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</si>
  <si>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</si>
  <si>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</si>
  <si>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</si>
  <si>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</si>
  <si>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</si>
  <si>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</si>
  <si>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</si>
  <si>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</si>
  <si>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</si>
  <si>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</si>
  <si>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</si>
  <si>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</si>
  <si>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</si>
  <si>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</si>
  <si>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</si>
  <si>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</si>
  <si>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</si>
  <si>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</si>
  <si>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</si>
  <si>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</si>
  <si>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</si>
  <si>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</si>
  <si>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</si>
  <si>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</si>
  <si>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</si>
  <si>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</si>
  <si>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</si>
  <si>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</si>
  <si>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</si>
  <si>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</si>
  <si>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</si>
  <si>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</si>
  <si>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</si>
  <si>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</si>
  <si>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</si>
  <si>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</si>
  <si>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</si>
  <si>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</si>
  <si>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</si>
  <si>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</si>
  <si>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</si>
  <si>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</si>
  <si>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</si>
  <si>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</si>
  <si>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</si>
  <si>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</si>
  <si>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</si>
  <si>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</si>
  <si>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</si>
  <si>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</si>
  <si>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</si>
  <si>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</si>
  <si>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</si>
  <si>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</si>
  <si>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</si>
  <si>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</si>
  <si>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</si>
  <si>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</si>
  <si>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</si>
  <si>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</si>
  <si>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</si>
  <si>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</si>
  <si>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</si>
  <si>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</si>
  <si>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</si>
  <si>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</si>
  <si>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</si>
  <si>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</si>
  <si>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</si>
  <si>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</si>
  <si>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</si>
  <si>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</si>
  <si>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</si>
  <si>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</si>
  <si>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</si>
  <si>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</si>
  <si>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</si>
  <si>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</si>
  <si>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</si>
  <si>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</si>
  <si>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</si>
  <si>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</si>
  <si>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</si>
  <si>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</si>
  <si>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</si>
  <si>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</si>
  <si>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</si>
  <si>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</si>
  <si>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</si>
  <si>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</si>
  <si>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</si>
  <si>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</si>
  <si>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</si>
  <si>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</si>
  <si>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</si>
  <si>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</si>
  <si>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</si>
  <si>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</si>
  <si>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</si>
  <si>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</si>
  <si>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</si>
  <si>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</si>
  <si>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</si>
  <si>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</si>
  <si>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</si>
  <si>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</si>
  <si>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</si>
  <si>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</si>
  <si>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</si>
  <si>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</si>
  <si>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</si>
  <si>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</si>
  <si>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</si>
  <si>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</si>
  <si>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</si>
  <si>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</si>
  <si>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</si>
  <si>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</si>
  <si>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</si>
  <si>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</si>
  <si>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</si>
  <si>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</si>
  <si>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</si>
  <si>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</si>
  <si>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</si>
  <si>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</si>
  <si>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</si>
  <si>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</si>
  <si>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</si>
  <si>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</si>
  <si>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</si>
  <si>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</si>
  <si>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</si>
  <si>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</si>
  <si>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</si>
  <si>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</si>
  <si>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</si>
  <si>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</si>
  <si>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</si>
  <si>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</si>
  <si>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</si>
  <si>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</si>
  <si>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</si>
  <si>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</si>
  <si>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</si>
  <si>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</si>
  <si>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</si>
  <si>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</si>
  <si>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</si>
  <si>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</si>
  <si>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</si>
  <si>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</si>
  <si>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</si>
  <si>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</si>
  <si>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</si>
  <si>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</si>
  <si>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</si>
  <si>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</si>
  <si>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</si>
  <si>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</si>
  <si>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</si>
  <si>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</si>
  <si>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</si>
  <si>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</si>
  <si>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</si>
  <si>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</si>
  <si>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</si>
  <si>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</si>
  <si>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</si>
  <si>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</si>
  <si>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</si>
  <si>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</si>
  <si>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</si>
  <si>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</si>
  <si>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</si>
  <si>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</si>
  <si>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</si>
  <si>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</si>
  <si>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</si>
  <si>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</si>
  <si>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</si>
  <si>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</si>
  <si>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</si>
  <si>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</si>
  <si>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</si>
  <si>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</si>
  <si>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</si>
  <si>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</si>
  <si>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</si>
  <si>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</si>
  <si>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</si>
  <si>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</si>
  <si>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</si>
  <si>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</si>
  <si>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</si>
  <si>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</si>
  <si>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</si>
  <si>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</si>
  <si>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</si>
  <si>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</si>
  <si>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</si>
  <si>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</si>
  <si>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</si>
  <si>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</si>
  <si>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</si>
  <si>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</si>
  <si>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</si>
  <si>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</si>
  <si>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</si>
  <si>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</si>
  <si>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</si>
  <si>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</si>
  <si>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</si>
  <si>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</si>
  <si>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</si>
  <si>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</si>
  <si>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</si>
  <si>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</si>
  <si>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</si>
  <si>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</si>
  <si>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</si>
  <si>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</si>
  <si>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</si>
  <si>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</si>
  <si>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</si>
  <si>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</si>
  <si>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</si>
  <si>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</si>
  <si>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</si>
  <si>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</si>
  <si>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</si>
  <si>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</si>
  <si>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</si>
  <si>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</si>
  <si>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</si>
  <si>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</si>
  <si>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</si>
  <si>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</si>
  <si>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</si>
  <si>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</si>
  <si>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</si>
  <si>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</si>
  <si>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</si>
  <si>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</si>
  <si>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</si>
  <si>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</si>
  <si>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</si>
  <si>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</si>
  <si>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</si>
  <si>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</si>
  <si>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</si>
  <si>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</si>
  <si>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</si>
  <si>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</si>
  <si>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</si>
  <si>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</si>
  <si>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</si>
  <si>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</si>
  <si>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</si>
  <si>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</si>
  <si>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</si>
  <si>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</si>
  <si>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</si>
  <si>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</si>
  <si>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</si>
  <si>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</si>
  <si>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</si>
  <si>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</si>
  <si>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</si>
  <si>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</si>
  <si>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</si>
  <si>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</si>
  <si>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</si>
  <si>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</si>
  <si>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</si>
  <si>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</si>
  <si>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</si>
  <si>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</si>
  <si>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</si>
  <si>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</si>
  <si>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</si>
  <si>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</si>
  <si>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</si>
  <si>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</si>
  <si>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</si>
  <si>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</si>
  <si>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</si>
  <si>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</si>
  <si>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</si>
  <si>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</si>
  <si>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</si>
  <si>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</si>
  <si>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</si>
  <si>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</si>
  <si>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</si>
  <si>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</si>
  <si>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</si>
  <si>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</si>
  <si>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</si>
  <si>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</si>
  <si>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</si>
  <si>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</si>
  <si>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</si>
  <si>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</si>
  <si>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</si>
  <si>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</si>
  <si>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</si>
  <si>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</si>
  <si>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</si>
  <si>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</si>
  <si>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</si>
  <si>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</si>
  <si>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</si>
  <si>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</si>
  <si>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</si>
  <si>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</si>
  <si>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</si>
  <si>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</si>
  <si>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</si>
  <si>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</si>
  <si>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</si>
  <si>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</si>
  <si>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</si>
  <si>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</si>
  <si>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</si>
  <si>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</si>
  <si>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</si>
  <si>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</si>
  <si>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</si>
  <si>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</si>
  <si>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</si>
  <si>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</si>
  <si>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</si>
  <si>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</si>
  <si>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</si>
  <si>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</si>
  <si>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</si>
  <si>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</si>
  <si>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</si>
  <si>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</si>
  <si>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</si>
  <si>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</si>
  <si>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</si>
  <si>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</si>
  <si>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</si>
  <si>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</si>
  <si>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</si>
  <si>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</si>
  <si>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</si>
  <si>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</si>
  <si>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</si>
  <si>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</si>
  <si>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</si>
  <si>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</si>
  <si>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</si>
  <si>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</si>
  <si>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</si>
  <si>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</si>
  <si>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</si>
  <si>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</si>
  <si>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</si>
  <si>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</si>
  <si>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</si>
  <si>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</si>
  <si>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</si>
  <si>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</si>
  <si>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</si>
  <si>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</si>
  <si>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</si>
  <si>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</si>
  <si>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</si>
  <si>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</si>
  <si>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</si>
  <si>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</si>
  <si>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</si>
  <si>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</si>
  <si>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</si>
  <si>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</si>
  <si>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</si>
  <si>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</si>
  <si>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</si>
  <si>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</si>
  <si>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</si>
  <si>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</si>
  <si>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</si>
  <si>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</si>
  <si>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</si>
  <si>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</si>
  <si>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</si>
  <si>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</si>
  <si>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</si>
  <si>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</si>
  <si>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</si>
  <si>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</si>
  <si>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</si>
  <si>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</si>
  <si>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</si>
  <si>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</si>
  <si>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</si>
  <si>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</si>
  <si>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</si>
  <si>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</si>
  <si>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</si>
  <si>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</si>
  <si>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</si>
  <si>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</si>
  <si>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</si>
  <si>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</si>
  <si>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</si>
  <si>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</si>
  <si>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</si>
  <si>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</si>
  <si>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</si>
  <si>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</si>
  <si>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</si>
  <si>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</si>
  <si>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</si>
  <si>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</si>
  <si>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</si>
  <si>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</si>
  <si>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</si>
  <si>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</si>
  <si>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</si>
  <si>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</si>
  <si>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</si>
  <si>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</si>
  <si>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</si>
  <si>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</si>
  <si>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</si>
  <si>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</si>
  <si>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</si>
  <si>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</si>
  <si>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</si>
  <si>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</si>
  <si>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</si>
  <si>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</si>
  <si>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</si>
  <si>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</si>
  <si>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</si>
  <si>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</si>
  <si>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</si>
  <si>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</si>
  <si>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</si>
  <si>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</si>
  <si>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</si>
  <si>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</si>
  <si>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</si>
  <si>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</si>
  <si>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</si>
  <si>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</si>
  <si>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</si>
  <si>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</si>
  <si>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</si>
  <si>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</si>
  <si>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</si>
  <si>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</si>
  <si>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</si>
  <si>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</si>
  <si>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</si>
  <si>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</si>
  <si>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</si>
  <si>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</si>
  <si>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</si>
  <si>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</si>
  <si>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</si>
  <si>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</si>
  <si>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</si>
  <si>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</si>
  <si>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</si>
  <si>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</si>
  <si>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</si>
  <si>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</si>
  <si>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</si>
  <si>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</si>
  <si>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</si>
  <si>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</si>
  <si>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</si>
  <si>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</si>
  <si>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</si>
  <si>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</si>
  <si>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</si>
  <si>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</si>
  <si>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</si>
  <si>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</si>
  <si>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</si>
  <si>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</si>
  <si>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</si>
  <si>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</si>
  <si>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</si>
  <si>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</si>
  <si>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</si>
  <si>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</si>
  <si>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</si>
  <si>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</si>
  <si>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</si>
  <si>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</si>
  <si>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</si>
  <si>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</si>
  <si>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</si>
  <si>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</si>
  <si>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</si>
  <si>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</si>
  <si>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</si>
  <si>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</si>
  <si>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</si>
  <si>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</si>
  <si>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</si>
  <si>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</si>
  <si>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</si>
  <si>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</si>
  <si>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</si>
  <si>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</si>
  <si>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</si>
  <si>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</si>
  <si>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</si>
  <si>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</si>
  <si>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</si>
  <si>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</si>
  <si>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</si>
  <si>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</si>
  <si>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</si>
  <si>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</si>
  <si>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</si>
  <si>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</si>
  <si>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</si>
  <si>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</si>
  <si>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</si>
  <si>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</si>
  <si>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</si>
  <si>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</si>
  <si>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</si>
  <si>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</si>
  <si>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</si>
  <si>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</si>
  <si>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</si>
  <si>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</si>
  <si>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</si>
  <si>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</si>
  <si>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</si>
  <si>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</si>
  <si>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</si>
  <si>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</si>
  <si>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</si>
  <si>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</si>
  <si>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</si>
  <si>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</si>
  <si>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</si>
  <si>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</si>
  <si>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</si>
  <si>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</si>
  <si>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</si>
  <si>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</si>
  <si>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</si>
  <si>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</si>
  <si>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</si>
  <si>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</si>
  <si>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</si>
  <si>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</si>
  <si>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</si>
  <si>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</si>
  <si>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</si>
  <si>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</si>
  <si>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</si>
  <si>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</si>
  <si>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</si>
  <si>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</si>
  <si>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</si>
  <si>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</si>
  <si>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</si>
  <si>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</si>
  <si>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</si>
  <si>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</si>
  <si>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</si>
  <si>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</si>
  <si>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</si>
  <si>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</si>
  <si>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</si>
  <si>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</si>
  <si>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</si>
  <si>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</si>
  <si>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</si>
  <si>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</si>
  <si>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</si>
  <si>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</si>
  <si>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</si>
  <si>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</si>
  <si>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</si>
  <si>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</si>
  <si>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</si>
  <si>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</si>
  <si>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</si>
  <si>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</si>
  <si>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</si>
  <si>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</si>
  <si>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</si>
  <si>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</si>
  <si>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</si>
  <si>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</si>
  <si>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</si>
  <si>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</si>
  <si>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</si>
  <si>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</si>
  <si>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</si>
  <si>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</si>
  <si>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</si>
  <si>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</si>
  <si>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</si>
  <si>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</si>
  <si>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</si>
  <si>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</si>
  <si>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</si>
  <si>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</si>
  <si>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</si>
  <si>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</si>
  <si>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</si>
  <si>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</si>
  <si>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</si>
  <si>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</si>
  <si>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</si>
  <si>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</si>
  <si>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</si>
  <si>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</si>
  <si>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</si>
  <si>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</si>
  <si>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</si>
  <si>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</si>
  <si>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</si>
  <si>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</si>
  <si>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</si>
  <si>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</si>
  <si>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</si>
  <si>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</si>
  <si>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</si>
  <si>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</si>
  <si>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</si>
  <si>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</si>
  <si>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</si>
  <si>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</si>
  <si>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</si>
  <si>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</si>
  <si>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</si>
  <si>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</si>
  <si>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</si>
  <si>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</si>
  <si>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</si>
  <si>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</si>
  <si>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</si>
  <si>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</si>
  <si>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</si>
  <si>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</si>
  <si>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</si>
  <si>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</si>
  <si>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</si>
  <si>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</si>
  <si>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</si>
  <si>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</si>
  <si>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</si>
  <si>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</si>
  <si>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</si>
  <si>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</si>
  <si>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</si>
  <si>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</si>
  <si>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</si>
  <si>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</si>
  <si>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</si>
  <si>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</si>
  <si>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</si>
  <si>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</si>
  <si>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</si>
  <si>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</si>
  <si>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</si>
  <si>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</si>
  <si>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</si>
  <si>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</si>
  <si>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</si>
  <si>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</si>
  <si>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</si>
  <si>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</si>
  <si>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</si>
  <si>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</si>
  <si>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</si>
  <si>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</si>
  <si>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</si>
  <si>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</si>
  <si>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</si>
  <si>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</si>
  <si>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</si>
  <si>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</si>
  <si>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</si>
  <si>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</si>
  <si>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</si>
  <si>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</si>
  <si>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</si>
  <si>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</si>
  <si>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</si>
  <si>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</si>
  <si>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</si>
  <si>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</si>
  <si>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</si>
  <si>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</si>
  <si>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</si>
  <si>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</si>
  <si>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</si>
  <si>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</si>
  <si>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</si>
  <si>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</si>
  <si>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</si>
  <si>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</si>
  <si>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</si>
  <si>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</si>
  <si>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</si>
  <si>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</si>
  <si>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</si>
  <si>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</si>
  <si>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</si>
  <si>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</si>
  <si>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</si>
  <si>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</si>
  <si>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</si>
  <si>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</si>
  <si>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</si>
  <si>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</si>
  <si>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</si>
  <si>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</si>
  <si>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</si>
  <si>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</si>
  <si>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</si>
  <si>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</si>
  <si>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</si>
  <si>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</si>
  <si>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</si>
  <si>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</si>
  <si>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</si>
  <si>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</si>
  <si>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</si>
  <si>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</si>
  <si>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</si>
  <si>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</si>
  <si>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</si>
  <si>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</si>
  <si>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</si>
  <si>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</si>
  <si>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</si>
  <si>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</si>
  <si>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</si>
  <si>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</si>
  <si>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</si>
  <si>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</si>
  <si>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</si>
  <si>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</si>
  <si>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</si>
  <si>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</si>
  <si>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</si>
  <si>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</si>
  <si>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</si>
  <si>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</si>
  <si>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</si>
  <si>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</si>
  <si>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</si>
  <si>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</si>
  <si>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</si>
  <si>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</si>
  <si>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</si>
  <si>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</si>
  <si>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</si>
  <si>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</si>
  <si>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</si>
  <si>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</si>
  <si>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</si>
  <si>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</si>
  <si>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</si>
  <si>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</si>
  <si>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</si>
  <si>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</si>
  <si>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</si>
  <si>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</si>
  <si>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</si>
  <si>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</si>
  <si>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</si>
  <si>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</si>
  <si>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</si>
  <si>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</si>
  <si>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</si>
  <si>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</si>
  <si>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</si>
  <si>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</si>
  <si>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</si>
  <si>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</si>
  <si>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</si>
  <si>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</si>
  <si>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</si>
  <si>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</si>
  <si>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</si>
  <si>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</si>
  <si>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</si>
  <si>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</si>
  <si>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</si>
  <si>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</si>
  <si>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</si>
  <si>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</si>
  <si>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</si>
  <si>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</si>
  <si>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</si>
  <si>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</si>
  <si>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</si>
  <si>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</si>
  <si>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</si>
  <si>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</si>
  <si>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</si>
  <si>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</si>
  <si>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</si>
  <si>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</si>
  <si>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</si>
  <si>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</si>
  <si>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</si>
  <si>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</si>
  <si>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</si>
  <si>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</si>
  <si>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</si>
  <si>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</si>
  <si>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</si>
  <si>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</si>
  <si>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</si>
  <si>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</si>
  <si>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</si>
  <si>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</si>
  <si>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</si>
  <si>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</si>
  <si>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</si>
  <si>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</si>
  <si>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</si>
  <si>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</si>
  <si>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</si>
  <si>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</si>
  <si>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</si>
  <si>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</si>
  <si>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</si>
  <si>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</si>
  <si>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</si>
  <si>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</si>
  <si>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</si>
  <si>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</si>
  <si>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</si>
  <si>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</si>
  <si>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</si>
  <si>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</si>
  <si>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</si>
  <si>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</si>
  <si>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</si>
  <si>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</si>
  <si>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</si>
  <si>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</si>
  <si>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</si>
  <si>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</si>
  <si>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</si>
  <si>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</si>
  <si>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</si>
  <si>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</si>
  <si>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</si>
  <si>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</si>
  <si>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</si>
  <si>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</si>
  <si>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</si>
  <si>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</si>
  <si>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</si>
  <si>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</si>
  <si>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</si>
  <si>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</si>
  <si>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</si>
  <si>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</si>
  <si>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</si>
  <si>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</si>
  <si>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</si>
  <si>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</si>
  <si>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</si>
  <si>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</si>
  <si>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</si>
  <si>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</si>
  <si>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</si>
  <si>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</si>
  <si>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</si>
  <si>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</si>
  <si>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</si>
  <si>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</si>
  <si>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</si>
  <si>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</si>
  <si>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</si>
  <si>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</si>
  <si>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</si>
  <si>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</si>
  <si>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</si>
  <si>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</si>
  <si>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</si>
  <si>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</si>
  <si>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</si>
  <si>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</si>
  <si>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</si>
  <si>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</si>
  <si>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</si>
  <si>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</si>
  <si>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</si>
  <si>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</si>
  <si>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</si>
  <si>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</si>
  <si>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</si>
  <si>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</si>
  <si>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</si>
  <si>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</si>
  <si>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</si>
  <si>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</si>
  <si>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</si>
  <si>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</si>
  <si>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</si>
  <si>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</si>
  <si>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</si>
  <si>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</si>
  <si>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</si>
  <si>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</si>
  <si>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</si>
  <si>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</si>
  <si>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</si>
  <si>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</si>
  <si>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</si>
  <si>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</si>
  <si>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</si>
  <si>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</si>
  <si>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</si>
  <si>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</si>
  <si>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</si>
  <si>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</si>
  <si>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</si>
  <si>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</si>
  <si>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</si>
  <si>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</si>
  <si>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</si>
  <si>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</si>
  <si>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</si>
  <si>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</si>
  <si>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</si>
  <si>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</si>
  <si>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</si>
  <si>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</si>
  <si>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</si>
  <si>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</si>
  <si>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</si>
  <si>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</si>
  <si>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</si>
  <si>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</si>
  <si>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</si>
  <si>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</si>
  <si>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</si>
  <si>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</si>
  <si>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</si>
  <si>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</si>
  <si>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</si>
  <si>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</si>
  <si>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</si>
  <si>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</si>
  <si>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</si>
  <si>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</si>
  <si>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</si>
  <si>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</si>
  <si>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</si>
  <si>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</si>
  <si>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</si>
  <si>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</si>
  <si>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</si>
  <si>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</si>
  <si>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</si>
  <si>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</si>
  <si>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</si>
  <si>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</si>
  <si>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</si>
  <si>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</si>
  <si>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</si>
  <si>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</si>
  <si>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</si>
  <si>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</si>
  <si>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</si>
  <si>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</si>
  <si>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</si>
  <si>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</si>
  <si>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</si>
  <si>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</si>
  <si>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</si>
  <si>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</si>
  <si>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</si>
  <si>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</si>
  <si>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</si>
  <si>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</si>
  <si>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</si>
  <si>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</si>
  <si>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</si>
  <si>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</si>
  <si>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</si>
  <si>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</si>
  <si>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</si>
  <si>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</si>
  <si>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</si>
  <si>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</si>
  <si>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</si>
  <si>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</si>
  <si>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</si>
  <si>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</si>
  <si>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</si>
  <si>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</si>
  <si>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</si>
  <si>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</si>
  <si>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</si>
  <si>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</si>
  <si>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</si>
  <si>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</si>
  <si>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</si>
  <si>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</si>
  <si>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</si>
  <si>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</si>
  <si>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</si>
  <si>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</si>
  <si>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</si>
  <si>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</si>
  <si>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</si>
  <si>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</si>
  <si>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</si>
  <si>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</si>
  <si>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</si>
  <si>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</si>
  <si>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</si>
  <si>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</si>
  <si>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</si>
  <si>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</si>
  <si>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</si>
  <si>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</si>
  <si>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</si>
  <si>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</si>
  <si>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</si>
  <si>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</si>
  <si>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</si>
  <si>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</si>
  <si>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</si>
  <si>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</si>
  <si>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</si>
  <si>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</si>
  <si>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</si>
  <si>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</si>
  <si>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</si>
  <si>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</si>
  <si>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</si>
  <si>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</si>
  <si>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</si>
  <si>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</si>
  <si>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</si>
  <si>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</si>
  <si>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</si>
  <si>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</si>
  <si>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</si>
  <si>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</si>
  <si>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</si>
  <si>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</si>
  <si>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</si>
  <si>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</si>
  <si>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</si>
  <si>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</si>
  <si>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</si>
  <si>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</si>
  <si>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</si>
  <si>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</si>
  <si>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</si>
  <si>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</si>
  <si>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</si>
  <si>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</si>
  <si>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</si>
  <si>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</si>
  <si>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</si>
  <si>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</si>
  <si>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</si>
  <si>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</si>
  <si>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</si>
  <si>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</si>
  <si>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</si>
  <si>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</si>
  <si>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</si>
  <si>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</si>
  <si>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</si>
  <si>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</si>
  <si>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</si>
  <si>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</si>
  <si>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</si>
  <si>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</si>
  <si>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</si>
  <si>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</si>
  <si>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</si>
  <si>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</si>
  <si>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</si>
  <si>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</si>
  <si>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</si>
  <si>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</si>
  <si>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</si>
  <si>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</si>
  <si>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</si>
  <si>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</si>
  <si>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</si>
  <si>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</si>
  <si>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</si>
  <si>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</si>
  <si>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</si>
  <si>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</si>
  <si>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</si>
  <si>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</si>
  <si>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</si>
  <si>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</si>
  <si>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</si>
  <si>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</si>
  <si>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</si>
  <si>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</si>
  <si>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</si>
  <si>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</si>
  <si>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</si>
  <si>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</si>
  <si>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</si>
  <si>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</si>
  <si>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</si>
  <si>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</si>
  <si>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</si>
  <si>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</si>
  <si>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</si>
  <si>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</si>
  <si>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</si>
  <si>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</si>
  <si>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</si>
  <si>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</si>
  <si>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</si>
  <si>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</si>
  <si>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</si>
  <si>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</si>
  <si>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</si>
  <si>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</si>
  <si>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</si>
  <si>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</si>
  <si>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</si>
  <si>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</si>
  <si>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</si>
  <si>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</si>
  <si>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</si>
  <si>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</si>
  <si>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</si>
  <si>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</si>
  <si>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</si>
  <si>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</si>
  <si>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</si>
  <si>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</si>
  <si>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</si>
  <si>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</si>
  <si>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</si>
  <si>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</si>
  <si>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</si>
  <si>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</si>
  <si>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</si>
  <si>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</si>
  <si>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</si>
  <si>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</si>
  <si>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</si>
  <si>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</si>
  <si>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</si>
  <si>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</si>
  <si>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</si>
  <si>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</si>
  <si>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</si>
  <si>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</si>
  <si>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</si>
  <si>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</si>
  <si>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</si>
  <si>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</si>
  <si>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</si>
  <si>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</si>
  <si>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</si>
  <si>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</si>
  <si>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</si>
  <si>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</si>
  <si>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</si>
  <si>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</si>
  <si>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</si>
  <si>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</si>
  <si>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</si>
  <si>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</si>
  <si>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</si>
  <si>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</si>
  <si>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</si>
  <si>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</si>
  <si>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</si>
  <si>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</si>
  <si>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</si>
  <si>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</si>
  <si>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</si>
  <si>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</si>
  <si>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</si>
  <si>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</si>
  <si>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</si>
  <si>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</si>
  <si>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</si>
  <si>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</si>
  <si>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</si>
  <si>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</si>
  <si>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</si>
  <si>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</si>
  <si>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</si>
  <si>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</si>
  <si>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</si>
  <si>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</si>
  <si>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</si>
  <si>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</si>
  <si>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</si>
  <si>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</si>
  <si>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</si>
  <si>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</si>
  <si>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</si>
  <si>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</si>
  <si>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</si>
  <si>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</si>
  <si>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</si>
  <si>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</si>
  <si>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</si>
  <si>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</si>
  <si>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</si>
  <si>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</si>
  <si>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</si>
  <si>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</si>
  <si>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</si>
  <si>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</si>
  <si>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</si>
  <si>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</si>
  <si>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</si>
  <si>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</si>
  <si>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</si>
  <si>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</si>
  <si>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</si>
  <si>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</si>
  <si>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</si>
  <si>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</si>
  <si>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</si>
  <si>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</si>
  <si>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</si>
  <si>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</si>
  <si>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</si>
  <si>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</si>
  <si>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</si>
  <si>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</si>
  <si>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</si>
  <si>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</si>
  <si>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</si>
  <si>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</si>
  <si>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</si>
  <si>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</si>
  <si>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</si>
  <si>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</si>
  <si>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</si>
  <si>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</si>
  <si>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</si>
  <si>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</si>
  <si>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</si>
  <si>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</si>
  <si>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</si>
  <si>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</si>
  <si>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</si>
  <si>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</si>
  <si>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</si>
  <si>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</si>
  <si>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</si>
  <si>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</si>
  <si>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</si>
  <si>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</si>
  <si>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</si>
  <si>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</si>
  <si>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</si>
  <si>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</si>
  <si>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</si>
  <si>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</si>
  <si>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</si>
  <si>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</si>
  <si>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</si>
  <si>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</si>
  <si>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</si>
  <si>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</si>
  <si>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</si>
  <si>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</si>
  <si>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</si>
  <si>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</si>
  <si>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</si>
  <si>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</si>
  <si>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</si>
  <si>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</si>
  <si>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</si>
  <si>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</si>
  <si>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</si>
  <si>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</si>
  <si>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</si>
  <si>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</si>
  <si>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</si>
  <si>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</si>
  <si>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</si>
  <si>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</si>
  <si>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</si>
  <si>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</si>
  <si>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</si>
  <si>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</si>
  <si>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</si>
  <si>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</si>
  <si>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</si>
  <si>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</si>
  <si>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</si>
  <si>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</si>
  <si>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</si>
  <si>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</si>
  <si>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</si>
  <si>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</si>
  <si>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</si>
  <si>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</si>
  <si>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</si>
  <si>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</si>
  <si>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</si>
  <si>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</si>
  <si>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</si>
  <si>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</si>
  <si>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</si>
  <si>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</si>
  <si>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</si>
  <si>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</si>
  <si>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</si>
  <si>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</si>
  <si>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</si>
  <si>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</si>
  <si>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</si>
  <si>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</si>
  <si>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</si>
  <si>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</si>
  <si>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</si>
  <si>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</si>
  <si>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</si>
  <si>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</si>
  <si>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</si>
  <si>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</si>
  <si>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</si>
  <si>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</si>
  <si>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</si>
  <si>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</si>
  <si>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</si>
  <si>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</si>
  <si>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</si>
  <si>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</si>
  <si>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</si>
  <si>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</si>
  <si>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</si>
  <si>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</si>
  <si>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</si>
  <si>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</si>
  <si>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</si>
  <si>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</si>
  <si>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</si>
  <si>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</si>
  <si>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</si>
  <si>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</si>
  <si>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</si>
  <si>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</si>
  <si>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</si>
  <si>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</si>
  <si>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</si>
  <si>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</si>
  <si>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</si>
  <si>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</si>
  <si>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</si>
  <si>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</si>
  <si>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</si>
  <si>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</si>
  <si>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</si>
  <si>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</si>
  <si>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</si>
  <si>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</si>
  <si>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</si>
  <si>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</si>
  <si>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</si>
  <si>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</si>
  <si>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</si>
  <si>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</si>
  <si>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</si>
  <si>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</si>
  <si>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</si>
  <si>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</si>
  <si>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</si>
  <si>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</si>
  <si>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</si>
  <si>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</si>
  <si>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</si>
  <si>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</si>
  <si>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</si>
  <si>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</si>
  <si>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</si>
  <si>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</si>
  <si>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</si>
  <si>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</si>
  <si>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</si>
  <si>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</si>
  <si>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</si>
  <si>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</si>
  <si>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</si>
  <si>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</si>
  <si>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</si>
  <si>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</si>
  <si>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</si>
  <si>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</si>
  <si>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</si>
  <si>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</si>
  <si>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</si>
  <si>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</si>
  <si>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</si>
  <si>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</si>
  <si>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</si>
  <si>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</si>
  <si>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</si>
  <si>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</si>
  <si>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</si>
  <si>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</si>
  <si>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</si>
  <si>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</si>
  <si>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</si>
  <si>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</si>
  <si>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</si>
  <si>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</si>
  <si>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</si>
  <si>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</si>
  <si>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</si>
  <si>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</si>
  <si>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</si>
  <si>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</si>
  <si>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</si>
  <si>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</si>
  <si>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</si>
  <si>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</si>
  <si>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</si>
  <si>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</si>
  <si>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</si>
  <si>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</si>
  <si>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</si>
  <si>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</si>
  <si>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</si>
  <si>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</si>
  <si>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</si>
  <si>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</si>
  <si>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</si>
  <si>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</si>
  <si>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</si>
  <si>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</si>
  <si>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</si>
  <si>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</si>
  <si>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</si>
  <si>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</si>
  <si>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</si>
  <si>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</si>
  <si>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</si>
  <si>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</si>
  <si>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</si>
  <si>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</si>
  <si>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</si>
  <si>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</si>
  <si>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</si>
  <si>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</si>
  <si>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</si>
  <si>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</si>
  <si>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</si>
  <si>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</si>
  <si>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</si>
  <si>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</si>
  <si>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</si>
  <si>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</si>
  <si>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</si>
  <si>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</si>
  <si>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</si>
  <si>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</si>
  <si>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</si>
  <si>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</si>
  <si>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</si>
  <si>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</si>
  <si>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</si>
  <si>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</si>
  <si>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</si>
  <si>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</si>
  <si>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</si>
  <si>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</si>
  <si>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</si>
  <si>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</si>
  <si>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</si>
  <si>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</si>
  <si>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</si>
  <si>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</si>
  <si>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</si>
  <si>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</si>
  <si>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</si>
  <si>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</si>
  <si>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</si>
  <si>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</si>
  <si>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</si>
  <si>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</si>
  <si>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</si>
  <si>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</si>
  <si>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</si>
  <si>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</si>
  <si>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</si>
  <si>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</si>
  <si>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</si>
  <si>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</si>
  <si>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</si>
  <si>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</si>
  <si>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</si>
  <si>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</si>
  <si>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</si>
  <si>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</si>
  <si>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</si>
  <si>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</si>
  <si>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</si>
  <si>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</si>
  <si>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</si>
  <si>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</si>
  <si>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</si>
  <si>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</si>
  <si>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</si>
  <si>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</si>
  <si>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</si>
  <si>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</si>
  <si>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</si>
  <si>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</si>
  <si>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</si>
  <si>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</si>
  <si>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</si>
  <si>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</si>
  <si>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</si>
  <si>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</si>
  <si>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</si>
  <si>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</si>
  <si>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</si>
  <si>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</si>
  <si>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</si>
  <si>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</si>
  <si>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</si>
  <si>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</si>
  <si>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</si>
  <si>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</si>
  <si>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</si>
  <si>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</si>
  <si>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</si>
  <si>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</si>
  <si>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</si>
  <si>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</si>
  <si>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</si>
  <si>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</si>
  <si>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</si>
  <si>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</si>
  <si>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</si>
  <si>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</si>
  <si>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</si>
  <si>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</si>
  <si>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</si>
  <si>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</si>
  <si>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</si>
  <si>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</si>
  <si>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</si>
  <si>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</si>
  <si>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</si>
  <si>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</si>
  <si>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</si>
  <si>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</si>
  <si>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</si>
  <si>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</si>
  <si>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</si>
  <si>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</si>
  <si>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</si>
  <si>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</si>
  <si>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</si>
  <si>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</si>
  <si>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</si>
  <si>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</si>
  <si>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</si>
  <si>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</si>
  <si>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</si>
  <si>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</si>
  <si>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</si>
  <si>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</si>
  <si>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</si>
  <si>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</si>
  <si>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</si>
  <si>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</si>
  <si>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</si>
  <si>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</si>
  <si>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</si>
  <si>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</si>
  <si>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</si>
  <si>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</si>
  <si>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</si>
  <si>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</si>
  <si>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</si>
  <si>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</si>
  <si>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</si>
  <si>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</si>
  <si>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</si>
  <si>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</si>
  <si>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</si>
  <si>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</si>
  <si>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</si>
  <si>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</si>
  <si>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</si>
  <si>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</si>
  <si>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</si>
  <si>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</si>
  <si>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</si>
  <si>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</si>
  <si>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</si>
  <si>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</si>
  <si>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</si>
  <si>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</si>
  <si>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</si>
  <si>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</si>
  <si>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</si>
  <si>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</si>
  <si>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</si>
  <si>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</si>
  <si>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</si>
  <si>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</si>
  <si>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</si>
  <si>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</si>
  <si>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</si>
  <si>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</si>
  <si>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</si>
  <si>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</si>
  <si>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</si>
  <si>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</si>
  <si>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</si>
  <si>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</si>
  <si>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</si>
  <si>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</si>
  <si>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</si>
  <si>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</si>
  <si>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</si>
  <si>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</si>
  <si>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</si>
  <si>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</si>
  <si>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</si>
  <si>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</si>
  <si>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</si>
  <si>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</si>
  <si>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</si>
  <si>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</si>
  <si>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</si>
  <si>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</si>
  <si>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</si>
  <si>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</si>
  <si>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</si>
  <si>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</si>
  <si>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</si>
  <si>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</si>
  <si>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</si>
  <si>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</si>
  <si>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</si>
  <si>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</si>
  <si>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</si>
  <si>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</si>
  <si>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</si>
  <si>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</si>
  <si>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</si>
  <si>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</si>
  <si>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</si>
  <si>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</si>
  <si>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</si>
  <si>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</si>
  <si>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</si>
  <si>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</si>
  <si>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</si>
  <si>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</si>
  <si>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</si>
  <si>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</si>
  <si>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</si>
  <si>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</si>
  <si>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</si>
  <si>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</si>
  <si>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</si>
  <si>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</si>
  <si>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</si>
  <si>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</si>
  <si>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</si>
  <si>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</si>
  <si>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</si>
  <si>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</si>
  <si>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</si>
  <si>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</si>
  <si>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</si>
  <si>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</si>
  <si>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</si>
  <si>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</si>
  <si>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</si>
  <si>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</si>
  <si>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</si>
  <si>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</si>
  <si>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</si>
  <si>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</si>
  <si>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</si>
  <si>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</si>
  <si>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</si>
  <si>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</si>
  <si>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</si>
  <si>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</si>
  <si>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</si>
  <si>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</si>
  <si>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</si>
  <si>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</si>
  <si>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</si>
  <si>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</si>
  <si>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</si>
  <si>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</si>
  <si>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</si>
  <si>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</si>
  <si>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</si>
  <si>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</si>
  <si>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</si>
  <si>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</si>
  <si>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</si>
  <si>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</si>
  <si>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</si>
  <si>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</si>
  <si>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</si>
  <si>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</si>
  <si>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</si>
  <si>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</si>
  <si>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</si>
  <si>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</si>
  <si>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</si>
  <si>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</si>
  <si>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</si>
  <si>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</si>
  <si>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</si>
  <si>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</si>
  <si>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</si>
  <si>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</si>
  <si>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</si>
  <si>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</si>
  <si>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</si>
  <si>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</si>
  <si>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</si>
  <si>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</si>
  <si>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</si>
  <si>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</si>
  <si>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</si>
  <si>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</si>
  <si>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</si>
  <si>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</si>
  <si>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</si>
  <si>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</si>
  <si>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</si>
  <si>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</si>
  <si>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</si>
  <si>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</si>
  <si>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</si>
  <si>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</si>
  <si>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</si>
  <si>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</si>
  <si>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</si>
  <si>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</si>
  <si>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</si>
  <si>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</si>
  <si>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</si>
  <si>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</si>
  <si>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</si>
  <si>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</si>
  <si>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</si>
  <si>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</si>
  <si>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</si>
  <si>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</si>
  <si>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</si>
  <si>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</si>
  <si>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</si>
  <si>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</si>
  <si>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</si>
  <si>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</si>
  <si>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</si>
  <si>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</si>
  <si>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</si>
  <si>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</si>
  <si>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</si>
  <si>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</si>
  <si>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</si>
  <si>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</si>
  <si>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</si>
  <si>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</si>
  <si>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</si>
  <si>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</si>
  <si>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</si>
  <si>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</si>
  <si>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</si>
  <si>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</si>
  <si>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</si>
  <si>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</si>
  <si>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</si>
  <si>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</si>
  <si>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</si>
  <si>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</si>
  <si>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</si>
  <si>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</si>
  <si>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</si>
  <si>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</si>
  <si>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</si>
  <si>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</si>
  <si>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</si>
  <si>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</si>
  <si>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</si>
  <si>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</si>
  <si>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</si>
  <si>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</si>
  <si>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</si>
  <si>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</si>
  <si>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</si>
  <si>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</si>
  <si>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</si>
  <si>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</si>
  <si>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</si>
  <si>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</si>
  <si>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</si>
  <si>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</si>
  <si>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</si>
  <si>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</si>
  <si>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</si>
  <si>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</si>
  <si>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</si>
  <si>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</si>
  <si>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</si>
  <si>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</si>
  <si>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</si>
  <si>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</si>
  <si>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</si>
  <si>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</si>
  <si>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</si>
  <si>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</si>
  <si>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</si>
  <si>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</si>
  <si>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</si>
  <si>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</si>
  <si>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</si>
  <si>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</si>
  <si>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</si>
  <si>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</si>
  <si>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</si>
  <si>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</si>
  <si>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</si>
  <si>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</si>
  <si>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</si>
  <si>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</si>
  <si>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</si>
  <si>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</si>
  <si>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</si>
  <si>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</si>
  <si>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</si>
  <si>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</si>
  <si>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</si>
  <si>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</si>
  <si>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</si>
  <si>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</si>
  <si>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</si>
  <si>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</si>
  <si>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</si>
  <si>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</si>
  <si>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</si>
  <si>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</si>
  <si>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</si>
  <si>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</si>
  <si>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</si>
  <si>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</si>
  <si>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</si>
  <si>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</si>
  <si>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</si>
  <si>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</si>
  <si>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</si>
  <si>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</si>
  <si>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</si>
  <si>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</si>
  <si>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</si>
  <si>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</si>
  <si>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</si>
  <si>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</si>
  <si>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</si>
  <si>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</si>
  <si>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</si>
  <si>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</si>
  <si>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</si>
  <si>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</si>
  <si>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</si>
  <si>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</si>
  <si>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</si>
  <si>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</si>
  <si>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</si>
  <si>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</si>
  <si>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</si>
  <si>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</si>
  <si>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</si>
  <si>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</si>
  <si>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</si>
  <si>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</si>
  <si>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</si>
  <si>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</si>
  <si>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</si>
  <si>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</si>
  <si>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</si>
  <si>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</si>
  <si>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</si>
  <si>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</si>
  <si>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</si>
  <si>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</si>
  <si>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</si>
  <si>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</si>
  <si>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</si>
  <si>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</si>
  <si>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</si>
  <si>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</si>
  <si>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</si>
  <si>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</si>
  <si>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</si>
  <si>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</si>
  <si>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</si>
  <si>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</si>
  <si>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</si>
  <si>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</si>
  <si>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</si>
  <si>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</si>
  <si>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</si>
  <si>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</si>
  <si>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</si>
  <si>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</si>
  <si>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</si>
  <si>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</si>
  <si>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</si>
  <si>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</si>
  <si>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</si>
  <si>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</si>
  <si>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</si>
  <si>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</si>
  <si>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</si>
  <si>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</si>
  <si>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</si>
  <si>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</si>
  <si>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</si>
  <si>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</si>
  <si>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</si>
  <si>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</si>
  <si>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</si>
  <si>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</si>
  <si>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</si>
  <si>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</si>
  <si>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</si>
  <si>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</si>
  <si>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</si>
  <si>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</si>
  <si>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</si>
  <si>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</si>
  <si>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</si>
  <si>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</si>
  <si>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</si>
  <si>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</si>
  <si>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</si>
  <si>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</si>
  <si>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</si>
  <si>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</si>
  <si>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</si>
  <si>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</si>
  <si>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</si>
  <si>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</si>
  <si>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</si>
  <si>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</si>
  <si>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</si>
  <si>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</si>
  <si>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</si>
  <si>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</si>
  <si>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</si>
  <si>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</si>
  <si>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</si>
  <si>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</si>
  <si>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</si>
  <si>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</si>
  <si>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</si>
  <si>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</si>
  <si>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</si>
  <si>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</si>
  <si>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</si>
  <si>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</si>
  <si>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</si>
  <si>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</si>
  <si>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</si>
  <si>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</si>
  <si>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</si>
  <si>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</si>
  <si>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</si>
  <si>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</si>
  <si>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</si>
  <si>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</si>
  <si>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</si>
  <si>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</si>
  <si>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</si>
  <si>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</si>
  <si>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</si>
  <si>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</si>
  <si>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</si>
  <si>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</si>
  <si>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</si>
  <si>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</si>
  <si>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</si>
  <si>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</si>
  <si>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</si>
  <si>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</si>
  <si>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</si>
  <si>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</si>
  <si>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</si>
  <si>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</si>
  <si>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</si>
  <si>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</si>
  <si>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</si>
  <si>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</si>
  <si>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</si>
  <si>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</si>
  <si>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</si>
  <si>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</si>
  <si>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</si>
  <si>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</si>
  <si>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</si>
  <si>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</si>
  <si>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</si>
  <si>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</si>
  <si>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</si>
  <si>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</si>
  <si>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</si>
  <si>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</si>
  <si>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</si>
  <si>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</si>
  <si>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</si>
  <si>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</si>
  <si>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</si>
  <si>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</si>
  <si>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</si>
  <si>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</si>
  <si>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</si>
  <si>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</si>
  <si>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</si>
  <si>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</si>
  <si>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</si>
  <si>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</si>
  <si>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</si>
  <si>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</si>
  <si>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</si>
  <si>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</si>
  <si>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</si>
  <si>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</si>
  <si>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</si>
  <si>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</si>
  <si>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</si>
  <si>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</si>
  <si>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</si>
  <si>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</si>
  <si>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</si>
  <si>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</si>
  <si>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</si>
  <si>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</si>
  <si>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</si>
  <si>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</si>
  <si>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</si>
  <si>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</si>
  <si>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</si>
  <si>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</si>
  <si>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</si>
  <si>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</si>
  <si>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</si>
  <si>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</si>
  <si>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</si>
  <si>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</si>
  <si>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</si>
  <si>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</si>
  <si>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</si>
  <si>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</si>
  <si>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</si>
  <si>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</si>
  <si>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</si>
  <si>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</si>
  <si>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</si>
  <si>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</si>
  <si>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</si>
  <si>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</si>
  <si>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</si>
  <si>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</si>
  <si>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</si>
  <si>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</si>
  <si>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</si>
  <si>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</si>
  <si>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</si>
  <si>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</si>
  <si>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</si>
  <si>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</si>
  <si>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</si>
  <si>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</si>
  <si>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</si>
  <si>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</si>
  <si>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</si>
  <si>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</si>
  <si>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</si>
  <si>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</si>
  <si>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</si>
  <si>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</si>
  <si>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</si>
  <si>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</si>
  <si>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</si>
  <si>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</si>
  <si>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</si>
  <si>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</si>
  <si>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</si>
  <si>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</si>
  <si>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</si>
  <si>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</si>
  <si>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</si>
  <si>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</si>
  <si>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</si>
  <si>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</si>
  <si>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</si>
  <si>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</si>
  <si>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</si>
  <si>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</si>
  <si>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</si>
  <si>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</si>
  <si>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</si>
  <si>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</si>
  <si>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</si>
  <si>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</si>
  <si>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</si>
  <si>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</si>
  <si>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</si>
  <si>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</si>
  <si>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</si>
  <si>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</si>
  <si>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</si>
  <si>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</si>
  <si>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</si>
  <si>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</si>
  <si>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</si>
  <si>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</si>
  <si>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</si>
  <si>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</si>
  <si>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</si>
  <si>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</si>
  <si>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</si>
  <si>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</si>
  <si>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</si>
  <si>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</si>
  <si>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</si>
  <si>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</si>
  <si>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</si>
  <si>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</si>
  <si>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</si>
  <si>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</si>
  <si>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</si>
  <si>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</si>
  <si>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</si>
  <si>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</si>
  <si>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</si>
  <si>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</si>
  <si>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</si>
  <si>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</si>
  <si>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</si>
  <si>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</si>
  <si>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</si>
  <si>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</si>
  <si>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</si>
  <si>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</si>
  <si>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</si>
  <si>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</si>
  <si>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</si>
  <si>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</si>
  <si>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</si>
  <si>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</si>
  <si>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</si>
  <si>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</si>
  <si>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</si>
  <si>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</si>
  <si>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</si>
  <si>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</si>
  <si>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</si>
  <si>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</si>
  <si>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</si>
  <si>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</si>
  <si>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</si>
  <si>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</si>
  <si>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</si>
  <si>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</si>
  <si>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</si>
  <si>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</si>
  <si>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</si>
  <si>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</si>
  <si>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</si>
  <si>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</si>
  <si>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</si>
  <si>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</si>
  <si>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</si>
  <si>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</si>
  <si>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</si>
  <si>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</si>
  <si>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</si>
  <si>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</si>
  <si>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</si>
  <si>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</si>
  <si>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</si>
  <si>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</si>
  <si>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</si>
  <si>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</si>
  <si>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</si>
  <si>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</si>
  <si>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</si>
  <si>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</si>
  <si>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</si>
  <si>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</si>
  <si>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</si>
  <si>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</si>
  <si>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</si>
  <si>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</si>
  <si>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</si>
  <si>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</si>
  <si>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</si>
  <si>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</si>
  <si>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</si>
  <si>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</si>
  <si>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</si>
  <si>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</si>
  <si>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</si>
  <si>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</si>
  <si>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</si>
  <si>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</si>
  <si>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</si>
  <si>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</si>
  <si>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</si>
  <si>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</si>
  <si>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</si>
  <si>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</si>
  <si>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</si>
  <si>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</si>
  <si>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</si>
  <si>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</si>
  <si>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</si>
  <si>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</si>
  <si>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</si>
  <si>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</si>
  <si>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</si>
  <si>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</si>
  <si>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</si>
  <si>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</si>
  <si>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</si>
  <si>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</si>
  <si>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</si>
  <si>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</si>
  <si>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</si>
  <si>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</si>
  <si>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</si>
  <si>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</si>
  <si>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</si>
  <si>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</si>
  <si>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</si>
  <si>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</si>
  <si>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</si>
  <si>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</si>
  <si>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</si>
  <si>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</si>
  <si>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</si>
  <si>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</si>
  <si>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</si>
  <si>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</si>
  <si>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</si>
  <si>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</si>
  <si>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</si>
  <si>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</si>
  <si>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</si>
  <si>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</si>
  <si>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</si>
  <si>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</si>
  <si>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</si>
  <si>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</si>
  <si>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</si>
  <si>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</si>
  <si>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</si>
  <si>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</si>
  <si>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</si>
  <si>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</si>
  <si>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</si>
  <si>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</si>
  <si>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</si>
  <si>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</si>
  <si>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</si>
  <si>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</si>
  <si>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</si>
  <si>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</si>
  <si>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</si>
  <si>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</si>
  <si>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</si>
  <si>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</si>
  <si>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</si>
  <si>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</si>
  <si>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</si>
  <si>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</si>
  <si>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</si>
  <si>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</si>
  <si>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</si>
  <si>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</si>
  <si>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</si>
  <si>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</si>
  <si>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</si>
  <si>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</si>
  <si>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</si>
  <si>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</si>
  <si>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</si>
  <si>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</si>
  <si>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</si>
  <si>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</si>
  <si>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</si>
  <si>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</si>
  <si>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</si>
  <si>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</si>
  <si>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</si>
  <si>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</si>
  <si>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</si>
  <si>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</si>
  <si>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</si>
  <si>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</si>
  <si>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</si>
  <si>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</si>
  <si>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</si>
  <si>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</si>
  <si>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</si>
  <si>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</si>
  <si>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</si>
  <si>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</si>
  <si>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</si>
  <si>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</si>
  <si>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</si>
  <si>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</si>
  <si>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</si>
  <si>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</si>
  <si>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</si>
  <si>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</si>
  <si>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</si>
  <si>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</si>
  <si>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</si>
  <si>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</si>
  <si>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</si>
  <si>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</si>
  <si>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</si>
  <si>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</si>
  <si>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</si>
  <si>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</si>
  <si>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</si>
  <si>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</si>
  <si>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</si>
  <si>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</si>
  <si>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</si>
  <si>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</si>
  <si>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</si>
  <si>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</si>
  <si>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</si>
  <si>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</si>
  <si>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</si>
  <si>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</si>
  <si>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</si>
  <si>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</si>
  <si>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</si>
  <si>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</si>
  <si>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</si>
  <si>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</si>
  <si>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</si>
  <si>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</si>
  <si>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</si>
  <si>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</si>
  <si>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</si>
  <si>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</si>
  <si>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</si>
  <si>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</si>
  <si>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</si>
  <si>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</si>
  <si>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</si>
  <si>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</si>
  <si>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</si>
  <si>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</si>
  <si>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</si>
  <si>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</si>
  <si>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</si>
  <si>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</si>
  <si>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</si>
  <si>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</si>
  <si>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</si>
  <si>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</si>
  <si>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</si>
  <si>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</si>
  <si>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</si>
  <si>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</si>
  <si>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</si>
  <si>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</si>
  <si>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</si>
  <si>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</si>
  <si>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</si>
  <si>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</si>
  <si>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</si>
  <si>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</si>
  <si>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</si>
  <si>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</si>
  <si>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</si>
  <si>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</si>
  <si>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</si>
  <si>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</si>
  <si>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</si>
  <si>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</si>
  <si>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</si>
  <si>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</si>
  <si>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</si>
  <si>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</si>
  <si>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</si>
  <si>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</si>
  <si>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</si>
  <si>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</si>
  <si>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</si>
  <si>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</si>
  <si>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</si>
  <si>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</si>
  <si>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</si>
  <si>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</si>
  <si>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</si>
  <si>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</si>
  <si>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</si>
  <si>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</si>
  <si>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</si>
  <si>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</si>
  <si>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</si>
  <si>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</si>
  <si>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</si>
  <si>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</si>
  <si>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</si>
  <si>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</si>
  <si>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</si>
  <si>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</si>
  <si>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</si>
  <si>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</si>
  <si>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</si>
  <si>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</si>
  <si>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</si>
  <si>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</si>
  <si>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</si>
  <si>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</si>
  <si>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</si>
  <si>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</si>
  <si>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</si>
  <si>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</si>
  <si>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</si>
  <si>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</si>
  <si>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</si>
  <si>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</si>
  <si>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</si>
  <si>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</si>
  <si>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</si>
  <si>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</si>
  <si>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</si>
  <si>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</si>
  <si>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</si>
  <si>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</si>
  <si>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</si>
  <si>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</si>
  <si>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</si>
  <si>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</si>
  <si>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</si>
  <si>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</si>
  <si>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</si>
  <si>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</si>
  <si>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</si>
  <si>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</si>
  <si>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</si>
  <si>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</si>
  <si>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</si>
  <si>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</si>
  <si>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</si>
  <si>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</si>
  <si>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</si>
  <si>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</si>
  <si>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</si>
  <si>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</si>
  <si>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</si>
  <si>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</si>
  <si>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</si>
  <si>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</si>
  <si>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</si>
  <si>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</si>
  <si>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</si>
  <si>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</si>
  <si>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</si>
  <si>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</si>
  <si>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</si>
  <si>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</si>
  <si>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</si>
  <si>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</si>
  <si>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</si>
  <si>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</si>
  <si>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</si>
  <si>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</si>
  <si>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</si>
  <si>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</si>
  <si>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</si>
  <si>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</si>
  <si>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</si>
  <si>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</si>
  <si>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</si>
  <si>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</si>
  <si>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</si>
  <si>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</si>
  <si>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</si>
  <si>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</si>
  <si>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</si>
  <si>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</si>
  <si>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</si>
  <si>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</si>
  <si>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</si>
  <si>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</si>
  <si>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</si>
  <si>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</si>
  <si>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</si>
  <si>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</si>
  <si>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</si>
  <si>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</si>
  <si>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</si>
  <si>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</si>
  <si>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</si>
  <si>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</si>
  <si>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</si>
  <si>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</si>
  <si>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</si>
  <si>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</si>
  <si>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</si>
  <si>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</si>
  <si>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</si>
  <si>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</si>
  <si>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</si>
  <si>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</si>
  <si>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</si>
  <si>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</si>
  <si>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</si>
  <si>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</si>
  <si>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</si>
  <si>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</si>
  <si>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</si>
  <si>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</si>
  <si>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</si>
  <si>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</si>
  <si>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</si>
  <si>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</si>
  <si>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</si>
  <si>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</si>
  <si>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</si>
  <si>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</si>
  <si>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</si>
  <si>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</si>
  <si>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</si>
  <si>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</si>
  <si>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</si>
  <si>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</si>
  <si>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</si>
  <si>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</si>
  <si>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</si>
  <si>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</si>
  <si>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</si>
  <si>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</si>
  <si>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</si>
  <si>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</si>
  <si>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</si>
  <si>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</si>
  <si>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</si>
  <si>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</si>
  <si>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</si>
  <si>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</si>
  <si>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</si>
  <si>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</si>
  <si>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</si>
  <si>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</si>
  <si>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</si>
  <si>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</si>
  <si>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</si>
  <si>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</si>
  <si>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</si>
  <si>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</si>
  <si>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</si>
  <si>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</si>
  <si>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</si>
  <si>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</si>
  <si>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</si>
  <si>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</si>
  <si>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</si>
  <si>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</si>
  <si>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</si>
  <si>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</si>
  <si>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</si>
  <si>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</si>
  <si>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</si>
  <si>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</si>
  <si>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</si>
  <si>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</si>
  <si>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</si>
  <si>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</si>
  <si>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</si>
  <si>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</si>
  <si>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</si>
  <si>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</si>
  <si>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</si>
  <si>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</si>
  <si>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</si>
  <si>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</si>
  <si>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</si>
  <si>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</si>
  <si>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</si>
  <si>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</si>
  <si>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</si>
  <si>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</si>
  <si>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</si>
  <si>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</si>
  <si>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</si>
  <si>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</si>
  <si>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</si>
  <si>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</si>
  <si>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</si>
  <si>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</si>
  <si>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</si>
  <si>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</si>
  <si>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</si>
  <si>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</si>
  <si>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</si>
  <si>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</si>
  <si>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</si>
  <si>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</si>
  <si>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</si>
  <si>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</si>
  <si>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</si>
  <si>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</si>
  <si>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</si>
  <si>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</si>
  <si>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</si>
  <si>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</si>
  <si>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</si>
  <si>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</si>
  <si>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</si>
  <si>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</si>
  <si>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</si>
  <si>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</si>
  <si>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</si>
  <si>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</si>
  <si>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</si>
  <si>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</si>
  <si>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</si>
  <si>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</si>
  <si>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</si>
  <si>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</si>
  <si>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</si>
  <si>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</si>
  <si>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</si>
  <si>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</si>
  <si>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</si>
  <si>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</si>
  <si>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</si>
  <si>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</si>
  <si>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</si>
  <si>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</si>
  <si>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</si>
  <si>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</si>
  <si>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</si>
  <si>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</si>
  <si>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</si>
  <si>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</si>
  <si>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</si>
  <si>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</si>
  <si>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</si>
  <si>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</si>
  <si>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</si>
  <si>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</si>
  <si>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</si>
  <si>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</si>
  <si>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</si>
  <si>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</si>
  <si>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</si>
  <si>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</si>
  <si>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</si>
  <si>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</si>
  <si>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</si>
  <si>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</si>
  <si>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</si>
  <si>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</si>
  <si>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</si>
  <si>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</si>
  <si>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</si>
  <si>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</si>
  <si>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</si>
  <si>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</si>
  <si>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</si>
  <si>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</si>
  <si>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</si>
  <si>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</si>
  <si>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</si>
  <si>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</si>
  <si>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</si>
  <si>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</si>
  <si>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</si>
  <si>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</si>
  <si>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</si>
  <si>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</si>
  <si>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</si>
  <si>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</si>
  <si>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</si>
  <si>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</si>
  <si>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</si>
  <si>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</si>
  <si>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</si>
  <si>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</si>
  <si>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</si>
  <si>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</si>
  <si>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</si>
  <si>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</si>
  <si>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</si>
  <si>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</si>
  <si>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</si>
  <si>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</si>
  <si>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</si>
  <si>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</si>
  <si>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</si>
  <si>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</si>
  <si>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</si>
  <si>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</si>
  <si>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</si>
  <si>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</si>
  <si>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</si>
  <si>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</si>
  <si>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</si>
  <si>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</si>
  <si>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</si>
  <si>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</si>
  <si>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</si>
  <si>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</si>
  <si>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</si>
  <si>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</si>
  <si>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</si>
  <si>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</si>
  <si>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</si>
  <si>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</si>
  <si>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</si>
  <si>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</si>
  <si>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</si>
  <si>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</si>
  <si>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</si>
  <si>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</si>
  <si>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</si>
  <si>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</si>
  <si>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</si>
  <si>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</si>
  <si>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</si>
  <si>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</si>
  <si>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</si>
  <si>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</si>
  <si>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</si>
  <si>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</si>
  <si>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</si>
  <si>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</si>
  <si>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</si>
  <si>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</si>
  <si>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</si>
  <si>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</si>
  <si>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</si>
  <si>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</si>
  <si>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</si>
  <si>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</si>
  <si>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</si>
  <si>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</si>
  <si>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</si>
  <si>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</si>
  <si>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</si>
  <si>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</si>
  <si>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</si>
  <si>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</si>
  <si>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</si>
  <si>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</si>
  <si>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</si>
  <si>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</si>
  <si>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</si>
  <si>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</si>
  <si>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</si>
  <si>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</si>
  <si>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</si>
  <si>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</si>
  <si>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</si>
  <si>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</si>
  <si>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</si>
  <si>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</si>
  <si>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</si>
  <si>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</si>
  <si>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</si>
  <si>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</si>
  <si>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</si>
  <si>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</si>
  <si>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</si>
  <si>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</si>
  <si>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</si>
  <si>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</si>
  <si>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</si>
  <si>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</si>
  <si>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</si>
  <si>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</si>
  <si>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</si>
  <si>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</si>
  <si>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</si>
  <si>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</si>
  <si>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</si>
  <si>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</si>
  <si>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</si>
  <si>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</si>
  <si>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</si>
  <si>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</si>
  <si>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</si>
  <si>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</si>
  <si>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</si>
  <si>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</si>
  <si>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</si>
  <si>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</si>
  <si>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</si>
  <si>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</si>
  <si>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</si>
  <si>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</si>
  <si>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</si>
  <si>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</si>
  <si>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</si>
  <si>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</si>
  <si>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</si>
  <si>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</si>
  <si>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</si>
  <si>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</si>
  <si>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</si>
  <si>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</si>
  <si>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</si>
  <si>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</si>
  <si>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</si>
  <si>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</si>
  <si>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</si>
  <si>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</si>
  <si>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</si>
  <si>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</si>
  <si>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</si>
  <si>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</si>
  <si>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</si>
  <si>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</si>
  <si>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</si>
  <si>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</si>
  <si>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</si>
  <si>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</si>
  <si>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</si>
  <si>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</si>
  <si>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</si>
  <si>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</si>
  <si>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</si>
  <si>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</si>
  <si>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</si>
  <si>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</si>
  <si>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</si>
  <si>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</si>
  <si>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</si>
  <si>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</si>
  <si>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</si>
  <si>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</si>
  <si>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</si>
  <si>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</si>
  <si>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</si>
  <si>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</si>
  <si>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</si>
  <si>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</si>
  <si>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</si>
  <si>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</si>
  <si>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</si>
  <si>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</si>
  <si>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</si>
  <si>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</si>
  <si>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</si>
  <si>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</si>
  <si>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</si>
  <si>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</si>
  <si>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</si>
  <si>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</si>
  <si>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</si>
  <si>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</si>
  <si>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</si>
  <si>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</si>
  <si>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</si>
  <si>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</si>
  <si>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</si>
  <si>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</si>
  <si>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</si>
  <si>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</si>
  <si>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</si>
  <si>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</si>
  <si>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</si>
  <si>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</si>
  <si>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</si>
  <si>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</si>
  <si>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</si>
  <si>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</si>
  <si>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</si>
  <si>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</si>
  <si>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</si>
  <si>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</si>
  <si>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</si>
  <si>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</si>
  <si>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</si>
  <si>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</si>
  <si>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</si>
  <si>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</si>
  <si>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</si>
  <si>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</si>
  <si>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</si>
  <si>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</si>
  <si>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</si>
  <si>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</si>
  <si>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</si>
  <si>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</si>
  <si>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</si>
  <si>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</si>
  <si>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</si>
  <si>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</si>
  <si>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</si>
  <si>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</si>
  <si>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</si>
  <si>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</si>
  <si>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</si>
  <si>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</si>
  <si>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</si>
  <si>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</si>
  <si>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</si>
  <si>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</si>
  <si>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</si>
  <si>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</si>
  <si>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</si>
  <si>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</si>
  <si>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</si>
  <si>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</si>
  <si>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</si>
  <si>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</si>
  <si>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</si>
  <si>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</si>
  <si>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</si>
  <si>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</si>
  <si>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</si>
  <si>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</si>
  <si>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</si>
  <si>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</si>
  <si>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</si>
  <si>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</si>
  <si>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</si>
  <si>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</si>
  <si>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</si>
  <si>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</si>
  <si>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</si>
  <si>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</si>
  <si>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</si>
  <si>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</si>
  <si>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</si>
  <si>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</si>
  <si>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</si>
  <si>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</si>
  <si>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</si>
  <si>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</si>
  <si>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</si>
  <si>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</si>
  <si>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</si>
  <si>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</si>
  <si>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</si>
  <si>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</si>
  <si>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</si>
  <si>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</si>
  <si>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</si>
  <si>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</si>
  <si>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</si>
  <si>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</si>
  <si>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</si>
  <si>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</si>
  <si>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</si>
  <si>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</si>
  <si>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</si>
  <si>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</si>
  <si>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</si>
  <si>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</si>
  <si>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</si>
  <si>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</si>
  <si>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</si>
  <si>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</si>
  <si>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</si>
  <si>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</si>
  <si>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</si>
  <si>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</si>
  <si>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</si>
  <si>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</si>
  <si>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</si>
  <si>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</si>
  <si>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</si>
  <si>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</si>
  <si>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</si>
  <si>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</si>
  <si>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</si>
  <si>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</si>
  <si>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</si>
  <si>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</si>
  <si>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</si>
  <si>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</si>
  <si>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</si>
  <si>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</si>
  <si>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</si>
  <si>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</si>
  <si>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</si>
  <si>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</si>
  <si>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</si>
  <si>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</si>
  <si>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</si>
  <si>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</si>
  <si>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</si>
  <si>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</si>
  <si>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</si>
  <si>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</si>
  <si>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</si>
  <si>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</si>
  <si>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</si>
  <si>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</si>
  <si>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</si>
  <si>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</si>
  <si>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</si>
  <si>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</si>
  <si>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</si>
  <si>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</si>
  <si>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</si>
  <si>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</si>
  <si>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</si>
  <si>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</si>
  <si>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</si>
  <si>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</si>
  <si>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</si>
  <si>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</si>
  <si>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</si>
  <si>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</si>
  <si>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</si>
  <si>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</si>
  <si>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</si>
  <si>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</si>
  <si>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</si>
  <si>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</si>
  <si>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</si>
  <si>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</si>
  <si>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</si>
  <si>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</si>
  <si>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</si>
  <si>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</si>
  <si>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</si>
  <si>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</si>
  <si>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</si>
  <si>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</si>
  <si>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</si>
  <si>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</si>
  <si>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</si>
  <si>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</si>
  <si>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</si>
  <si>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</si>
  <si>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</si>
  <si>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</si>
  <si>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</si>
  <si>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</si>
  <si>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</si>
  <si>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</si>
  <si>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</si>
  <si>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</si>
  <si>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</si>
  <si>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</si>
  <si>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</si>
  <si>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</si>
  <si>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</si>
  <si>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</si>
  <si>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</si>
  <si>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</si>
  <si>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</si>
  <si>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</si>
  <si>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</si>
  <si>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</si>
  <si>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</si>
  <si>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</si>
  <si>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</si>
  <si>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</si>
  <si>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</si>
  <si>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</si>
  <si>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</si>
  <si>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</si>
  <si>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</si>
  <si>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</si>
  <si>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</si>
  <si>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</si>
  <si>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</si>
  <si>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</si>
  <si>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</si>
  <si>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</si>
  <si>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</si>
  <si>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</si>
  <si>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</si>
  <si>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</si>
  <si>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</si>
  <si>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</si>
  <si>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</si>
  <si>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</si>
  <si>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</si>
  <si>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</si>
  <si>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</si>
  <si>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</si>
  <si>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</si>
  <si>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</si>
  <si>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</si>
  <si>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</si>
  <si>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</si>
  <si>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</si>
  <si>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</si>
  <si>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</si>
  <si>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</si>
  <si>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</si>
  <si>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</si>
  <si>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</si>
  <si>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</si>
  <si>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</si>
  <si>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</si>
  <si>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</si>
  <si>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</si>
  <si>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</si>
  <si>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</si>
  <si>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</si>
  <si>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</si>
  <si>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</si>
  <si>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</si>
  <si>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</si>
  <si>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</si>
  <si>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</si>
  <si>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</si>
  <si>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</si>
  <si>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</si>
  <si>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</si>
  <si>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</si>
  <si>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</si>
  <si>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</si>
  <si>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</si>
  <si>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</si>
  <si>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</si>
  <si>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</si>
  <si>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</si>
  <si>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</si>
  <si>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</si>
  <si>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</si>
  <si>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</si>
  <si>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</si>
  <si>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</si>
  <si>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</si>
  <si>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</si>
  <si>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</si>
  <si>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</si>
  <si>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</si>
  <si>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</si>
  <si>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</si>
  <si>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</si>
  <si>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</si>
  <si>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</si>
  <si>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</si>
  <si>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</si>
  <si>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</si>
  <si>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</si>
  <si>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</si>
  <si>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</si>
  <si>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</si>
  <si>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</si>
  <si>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</si>
  <si>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</si>
  <si>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</si>
  <si>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</si>
  <si>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</si>
  <si>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</si>
  <si>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</si>
  <si>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</si>
  <si>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</si>
  <si>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</si>
  <si>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</si>
  <si>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</si>
  <si>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</si>
  <si>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</si>
  <si>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</si>
  <si>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</si>
  <si>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</si>
  <si>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</si>
  <si>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</si>
  <si>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</si>
  <si>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</si>
  <si>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</si>
  <si>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</si>
  <si>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</si>
  <si>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</si>
  <si>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</si>
  <si>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</si>
  <si>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</si>
  <si>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</si>
  <si>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</si>
  <si>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</si>
  <si>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</si>
  <si>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</si>
  <si>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</si>
  <si>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</si>
  <si>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</si>
  <si>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</si>
  <si>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</si>
  <si>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</si>
  <si>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</si>
  <si>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</si>
  <si>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</si>
  <si>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</si>
  <si>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</si>
  <si>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</si>
  <si>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</si>
  <si>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</si>
  <si>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</si>
  <si>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</si>
  <si>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</si>
  <si>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</si>
  <si>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</si>
  <si>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</si>
  <si>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</si>
  <si>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</si>
  <si>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</si>
  <si>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</si>
  <si>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</si>
  <si>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</si>
  <si>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</si>
  <si>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</si>
  <si>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</si>
  <si>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</si>
  <si>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</si>
  <si>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</si>
  <si>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</si>
  <si>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</si>
  <si>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</si>
  <si>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</si>
  <si>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</si>
  <si>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</si>
  <si>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</si>
  <si>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</si>
  <si>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</si>
  <si>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</si>
  <si>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</si>
  <si>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</si>
  <si>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</si>
  <si>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</si>
  <si>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</si>
  <si>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</si>
  <si>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</si>
  <si>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</si>
  <si>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</si>
  <si>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</si>
  <si>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</si>
  <si>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</si>
  <si>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</si>
  <si>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</si>
  <si>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</si>
  <si>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</si>
  <si>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</si>
  <si>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</si>
  <si>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</si>
  <si>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</si>
  <si>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</si>
  <si>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</si>
  <si>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</si>
  <si>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</si>
  <si>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</si>
  <si>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</si>
  <si>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</si>
  <si>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</si>
  <si>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</si>
  <si>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</si>
  <si>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</si>
  <si>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</si>
  <si>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</si>
  <si>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</si>
  <si>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</si>
  <si>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</si>
  <si>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</si>
  <si>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</si>
  <si>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</si>
  <si>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</si>
  <si>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</si>
  <si>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</si>
  <si>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</si>
  <si>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</si>
  <si>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</si>
  <si>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</si>
  <si>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</si>
  <si>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</si>
  <si>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</si>
  <si>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</si>
  <si>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</si>
  <si>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</si>
  <si>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</si>
  <si>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</si>
  <si>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</si>
  <si>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</si>
  <si>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</si>
  <si>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</si>
  <si>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</si>
  <si>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</si>
  <si>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</si>
  <si>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</si>
  <si>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</si>
  <si>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</si>
  <si>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</si>
  <si>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</si>
  <si>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</si>
  <si>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</si>
  <si>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</si>
  <si>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</si>
  <si>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</si>
  <si>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</si>
  <si>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</si>
  <si>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</si>
  <si>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</si>
  <si>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</si>
  <si>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</si>
  <si>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</si>
  <si>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</si>
  <si>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</si>
  <si>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</si>
  <si>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</si>
  <si>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</si>
  <si>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</si>
  <si>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</si>
  <si>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</si>
  <si>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</si>
  <si>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</si>
  <si>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</si>
  <si>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</si>
  <si>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</si>
  <si>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</si>
  <si>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</si>
  <si>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</si>
  <si>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</si>
  <si>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</si>
  <si>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</si>
  <si>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</si>
  <si>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</si>
  <si>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</si>
  <si>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</si>
  <si>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</si>
  <si>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</si>
  <si>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</si>
  <si>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</si>
  <si>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</si>
  <si>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</si>
  <si>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</si>
  <si>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</si>
  <si>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</si>
  <si>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</si>
  <si>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</si>
  <si>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</si>
  <si>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</si>
  <si>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</si>
  <si>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</si>
  <si>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</si>
  <si>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</si>
  <si>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</si>
  <si>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</si>
  <si>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</si>
  <si>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</si>
  <si>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</si>
  <si>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</si>
  <si>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</si>
  <si>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</si>
  <si>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</si>
  <si>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</si>
  <si>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</si>
  <si>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</si>
  <si>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</si>
  <si>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</si>
  <si>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</si>
  <si>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</si>
  <si>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</si>
  <si>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</si>
  <si>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</si>
  <si>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</si>
  <si>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</si>
  <si>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</si>
  <si>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</si>
  <si>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</si>
  <si>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</si>
  <si>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</si>
  <si>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</si>
  <si>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</si>
  <si>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</si>
  <si>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</si>
  <si>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</si>
  <si>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</si>
  <si>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</si>
  <si>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</si>
  <si>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</si>
  <si>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</si>
  <si>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</si>
  <si>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</si>
  <si>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</si>
  <si>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</si>
  <si>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</si>
  <si>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</si>
  <si>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</si>
  <si>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</si>
  <si>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</si>
  <si>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</si>
  <si>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</si>
  <si>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</si>
  <si>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</si>
  <si>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</si>
  <si>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</si>
  <si>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</si>
  <si>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</si>
  <si>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</si>
  <si>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</si>
  <si>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</si>
  <si>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</si>
  <si>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</si>
  <si>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</si>
  <si>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</si>
  <si>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</si>
  <si>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</si>
  <si>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</si>
  <si>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</si>
  <si>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</si>
  <si>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</si>
  <si>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</si>
  <si>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</si>
  <si>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</si>
  <si>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</si>
  <si>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</si>
  <si>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</si>
  <si>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</si>
  <si>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</si>
  <si>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</si>
  <si>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</si>
  <si>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</si>
  <si>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</si>
  <si>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</si>
  <si>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</si>
  <si>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</si>
  <si>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</si>
  <si>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</si>
  <si>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</si>
  <si>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</si>
  <si>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</si>
  <si>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</si>
  <si>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</si>
  <si>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</si>
  <si>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</si>
  <si>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</si>
  <si>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</si>
  <si>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</si>
  <si>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</si>
  <si>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</si>
  <si>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</si>
  <si>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</si>
  <si>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</si>
  <si>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</si>
  <si>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</si>
  <si>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</si>
  <si>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</si>
  <si>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</si>
  <si>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</si>
  <si>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</si>
  <si>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</si>
  <si>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</si>
  <si>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</si>
  <si>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</si>
  <si>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</si>
  <si>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</si>
  <si>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</si>
  <si>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</si>
  <si>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</si>
  <si>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</si>
  <si>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</si>
  <si>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</si>
  <si>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</si>
  <si>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</si>
  <si>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</si>
  <si>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</si>
  <si>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</si>
  <si>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</si>
  <si>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</si>
  <si>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</si>
  <si>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</si>
  <si>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</si>
  <si>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</si>
  <si>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</si>
  <si>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</si>
  <si>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</si>
  <si>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</si>
  <si>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</si>
  <si>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</si>
  <si>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</si>
  <si>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</si>
  <si>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</si>
  <si>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</si>
  <si>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</si>
  <si>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</si>
  <si>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</si>
  <si>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</si>
  <si>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</si>
  <si>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</si>
  <si>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</si>
  <si>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</si>
  <si>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</si>
  <si>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</si>
  <si>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</si>
  <si>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</si>
  <si>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</si>
  <si>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</si>
  <si>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</si>
  <si>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</si>
  <si>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</si>
  <si>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</si>
  <si>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</si>
  <si>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</si>
  <si>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</si>
  <si>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</si>
  <si>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</si>
  <si>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</si>
  <si>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</si>
  <si>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</si>
  <si>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</si>
  <si>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</si>
  <si>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</si>
  <si>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</si>
  <si>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</si>
  <si>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</si>
  <si>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</si>
  <si>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</si>
  <si>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</si>
  <si>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</si>
  <si>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</si>
  <si>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</si>
  <si>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</si>
  <si>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</si>
  <si>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</si>
  <si>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</si>
  <si>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</si>
  <si>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</si>
  <si>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</si>
  <si>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</si>
  <si>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</si>
  <si>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</si>
  <si>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</si>
  <si>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</si>
  <si>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</si>
  <si>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</si>
  <si>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</si>
  <si>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</si>
  <si>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</si>
  <si>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</si>
  <si>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</si>
  <si>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</si>
  <si>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</si>
  <si>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</si>
  <si>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</si>
  <si>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</si>
  <si>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</si>
  <si>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</si>
  <si>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</si>
  <si>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</si>
  <si>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</si>
  <si>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</si>
  <si>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</si>
  <si>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</si>
  <si>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</si>
  <si>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</si>
  <si>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</si>
  <si>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</si>
  <si>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</si>
  <si>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</si>
  <si>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</si>
  <si>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</si>
  <si>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</si>
  <si>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</si>
  <si>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</si>
  <si>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</si>
  <si>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</si>
  <si>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</si>
  <si>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</si>
  <si>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</si>
  <si>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</si>
  <si>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</si>
  <si>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</si>
  <si>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</si>
  <si>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</si>
  <si>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</si>
  <si>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</si>
  <si>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</si>
  <si>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</si>
  <si>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</si>
  <si>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</si>
  <si>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</si>
  <si>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</si>
  <si>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</si>
  <si>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</si>
  <si>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</si>
  <si>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</si>
  <si>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</si>
  <si>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</si>
  <si>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</si>
  <si>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</si>
  <si>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</si>
  <si>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</si>
  <si>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</si>
  <si>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</si>
  <si>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</si>
  <si>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</si>
  <si>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</si>
  <si>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</si>
  <si>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</si>
  <si>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</si>
  <si>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</si>
  <si>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</si>
  <si>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</si>
  <si>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</si>
  <si>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</si>
  <si>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</si>
  <si>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</si>
  <si>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</si>
  <si>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</si>
  <si>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</si>
  <si>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</si>
  <si>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</si>
  <si>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</si>
  <si>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</si>
  <si>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</si>
  <si>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</si>
  <si>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</si>
  <si>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</si>
  <si>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</si>
  <si>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</si>
  <si>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</si>
  <si>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</si>
  <si>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</si>
  <si>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</si>
  <si>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</si>
  <si>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</si>
  <si>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</si>
  <si>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</si>
  <si>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</si>
  <si>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</si>
  <si>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</si>
  <si>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</si>
  <si>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</si>
  <si>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</si>
  <si>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</si>
  <si>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</si>
  <si>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</si>
  <si>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</si>
  <si>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</si>
  <si>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</si>
  <si>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</si>
  <si>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</si>
  <si>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</si>
  <si>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</si>
  <si>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</si>
  <si>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</si>
  <si>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</si>
  <si>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</si>
  <si>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</si>
  <si>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</si>
  <si>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</si>
  <si>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</si>
  <si>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</si>
  <si>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</si>
  <si>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</si>
  <si>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</si>
  <si>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</si>
  <si>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</si>
  <si>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</si>
  <si>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</si>
  <si>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</si>
  <si>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</si>
  <si>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</si>
  <si>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</si>
  <si>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</si>
  <si>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</si>
  <si>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</si>
  <si>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</si>
  <si>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</si>
  <si>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</si>
  <si>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</si>
  <si>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</si>
  <si>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</si>
  <si>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</si>
  <si>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</si>
  <si>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</si>
  <si>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</si>
  <si>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</si>
  <si>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</si>
  <si>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</si>
  <si>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</si>
  <si>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</si>
  <si>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</si>
  <si>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</si>
  <si>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</si>
  <si>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</si>
  <si>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</si>
  <si>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</si>
  <si>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</si>
  <si>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</si>
  <si>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</si>
  <si>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</si>
  <si>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</si>
  <si>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</si>
  <si>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</si>
  <si>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</si>
  <si>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</si>
  <si>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</si>
  <si>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</si>
  <si>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</si>
  <si>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</si>
  <si>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</si>
  <si>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</si>
  <si>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</si>
  <si>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</si>
  <si>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</si>
  <si>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</si>
  <si>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</si>
  <si>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</si>
  <si>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</si>
  <si>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</si>
  <si>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</si>
  <si>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</si>
  <si>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</si>
  <si>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</si>
  <si>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</si>
  <si>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</si>
  <si>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</si>
  <si>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</si>
  <si>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</si>
  <si>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</si>
  <si>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</si>
  <si>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</si>
  <si>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</si>
  <si>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</si>
  <si>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</si>
  <si>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</si>
  <si>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</si>
  <si>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</si>
  <si>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</si>
  <si>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</si>
  <si>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</si>
  <si>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</si>
  <si>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</si>
  <si>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</si>
  <si>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</si>
  <si>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</si>
  <si>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</si>
  <si>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</si>
  <si>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</si>
  <si>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</si>
  <si>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</si>
  <si>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</si>
  <si>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</si>
  <si>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</si>
  <si>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</si>
  <si>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</si>
  <si>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</si>
  <si>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</si>
  <si>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</si>
  <si>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</si>
  <si>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</si>
  <si>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</si>
  <si>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</si>
  <si>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</si>
  <si>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</si>
  <si>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</si>
  <si>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</si>
  <si>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</si>
  <si>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</si>
  <si>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</si>
  <si>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</si>
  <si>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</si>
  <si>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</si>
  <si>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</si>
  <si>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</si>
  <si>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</si>
  <si>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</si>
  <si>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</si>
  <si>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</si>
  <si>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</si>
  <si>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</si>
  <si>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</si>
  <si>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</si>
  <si>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</si>
  <si>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</si>
  <si>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</si>
  <si>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</si>
  <si>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</si>
  <si>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</si>
  <si>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</si>
  <si>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</si>
  <si>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</si>
  <si>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</si>
  <si>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</si>
  <si>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</si>
  <si>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</si>
  <si>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</si>
  <si>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</si>
  <si>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</si>
  <si>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</si>
  <si>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</si>
  <si>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</si>
  <si>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</si>
  <si>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</si>
  <si>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</si>
  <si>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</si>
  <si>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</si>
  <si>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</si>
  <si>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</si>
  <si>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</si>
  <si>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</si>
  <si>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</si>
  <si>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</si>
  <si>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</si>
  <si>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</si>
  <si>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</si>
  <si>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</si>
  <si>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</si>
  <si>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</si>
  <si>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</si>
  <si>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</si>
  <si>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</si>
  <si>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</si>
  <si>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</si>
  <si>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</si>
  <si>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</si>
  <si>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</si>
  <si>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</si>
  <si>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</si>
  <si>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</si>
  <si>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</si>
  <si>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</si>
  <si>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</si>
  <si>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</si>
  <si>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</si>
  <si>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</si>
  <si>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</si>
  <si>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</si>
  <si>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</si>
  <si>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</si>
  <si>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</si>
  <si>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</si>
  <si>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</si>
  <si>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</si>
  <si>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</si>
  <si>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</si>
  <si>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</si>
  <si>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</si>
  <si>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</si>
  <si>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</si>
  <si>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</si>
  <si>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</si>
  <si>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</si>
  <si>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</si>
  <si>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</si>
  <si>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</si>
  <si>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</si>
  <si>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</si>
  <si>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</si>
  <si>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</si>
  <si>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</si>
  <si>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</si>
  <si>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</si>
  <si>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</si>
  <si>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</si>
  <si>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</si>
  <si>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</si>
  <si>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</si>
  <si>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</si>
  <si>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</si>
  <si>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</si>
  <si>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</si>
  <si>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</si>
  <si>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</si>
  <si>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</si>
  <si>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</si>
  <si>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</si>
  <si>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</si>
  <si>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</si>
  <si>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</si>
  <si>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</si>
  <si>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</si>
  <si>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</si>
  <si>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</si>
  <si>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</si>
  <si>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</si>
  <si>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</si>
  <si>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</si>
  <si>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</si>
  <si>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</si>
  <si>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</si>
  <si>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</si>
  <si>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</si>
  <si>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</si>
  <si>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</si>
  <si>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</si>
  <si>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</si>
  <si>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</si>
  <si>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</si>
  <si>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</si>
  <si>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</si>
  <si>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</si>
  <si>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</si>
  <si>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</si>
  <si>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</si>
  <si>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</si>
  <si>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</si>
  <si>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</si>
  <si>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</si>
  <si>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</si>
  <si>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</si>
  <si>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</si>
  <si>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</si>
  <si>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</si>
  <si>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</si>
  <si>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</si>
  <si>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</si>
  <si>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</si>
  <si>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</si>
  <si>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</si>
  <si>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</si>
  <si>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</si>
  <si>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</si>
  <si>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</si>
  <si>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</si>
  <si>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</si>
  <si>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</si>
  <si>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</si>
  <si>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</si>
  <si>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</si>
  <si>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</si>
  <si>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</si>
  <si>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</si>
  <si>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</si>
  <si>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</si>
  <si>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</si>
  <si>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</si>
  <si>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</si>
  <si>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</si>
  <si>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</si>
  <si>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</si>
  <si>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</si>
  <si>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</si>
  <si>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</si>
  <si>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</si>
  <si>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</si>
  <si>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</si>
  <si>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</si>
  <si>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</si>
  <si>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</si>
  <si>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</si>
  <si>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</si>
  <si>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</si>
  <si>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</si>
  <si>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</si>
  <si>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</si>
  <si>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</si>
  <si>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</si>
  <si>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</si>
  <si>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</si>
  <si>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</si>
  <si>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</si>
  <si>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</si>
  <si>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</si>
  <si>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</si>
  <si>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</si>
  <si>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</si>
  <si>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</si>
  <si>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</si>
  <si>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</si>
  <si>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</si>
  <si>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</si>
  <si>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</si>
  <si>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</si>
  <si>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</si>
  <si>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</si>
  <si>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</si>
  <si>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</si>
  <si>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</si>
  <si>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</si>
  <si>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</si>
  <si>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</si>
  <si>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</si>
  <si>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</si>
  <si>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</si>
  <si>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</si>
  <si>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</si>
  <si>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</si>
  <si>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</si>
  <si>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</si>
  <si>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</si>
  <si>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</si>
  <si>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</si>
  <si>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</si>
  <si>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</si>
  <si>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</si>
  <si>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</si>
  <si>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</si>
  <si>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</si>
  <si>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</si>
  <si>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</si>
  <si>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</si>
  <si>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</si>
  <si>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</si>
  <si>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</si>
  <si>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</si>
  <si>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</si>
  <si>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</si>
  <si>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</si>
  <si>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</si>
  <si>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</si>
  <si>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</si>
  <si>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</si>
  <si>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</si>
  <si>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</si>
  <si>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</si>
  <si>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</si>
  <si>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</si>
  <si>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</si>
  <si>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</si>
  <si>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</si>
  <si>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</si>
  <si>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</si>
  <si>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</si>
  <si>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</si>
  <si>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</si>
  <si>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</si>
  <si>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</si>
  <si>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</si>
  <si>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</si>
  <si>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</si>
  <si>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</si>
  <si>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</si>
  <si>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</si>
  <si>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</si>
  <si>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</si>
  <si>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</si>
  <si>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</si>
  <si>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</si>
  <si>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</si>
  <si>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</si>
  <si>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</si>
  <si>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</si>
  <si>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</si>
  <si>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</si>
  <si>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</si>
  <si>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</si>
  <si>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</si>
  <si>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</si>
  <si>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</si>
  <si>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</si>
  <si>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</si>
  <si>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</si>
  <si>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</si>
  <si>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</si>
  <si>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</si>
  <si>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</si>
  <si>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</si>
  <si>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</si>
  <si>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</si>
  <si>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</si>
  <si>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</si>
  <si>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</si>
  <si>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</si>
  <si>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</si>
  <si>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</si>
  <si>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</si>
  <si>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</si>
  <si>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</si>
  <si>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</si>
  <si>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</si>
  <si>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</si>
  <si>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</si>
  <si>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</si>
  <si>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</si>
  <si>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</si>
  <si>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</si>
  <si>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</si>
  <si>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</si>
  <si>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</si>
  <si>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</si>
  <si>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</si>
  <si>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</si>
  <si>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</si>
  <si>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</si>
  <si>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</si>
  <si>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</si>
  <si>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</si>
  <si>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</si>
  <si>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</si>
  <si>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</si>
  <si>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</si>
  <si>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</si>
  <si>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</si>
  <si>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</si>
  <si>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</si>
  <si>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</si>
  <si>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</si>
  <si>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</si>
  <si>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</si>
  <si>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</si>
  <si>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</si>
  <si>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</si>
  <si>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</si>
  <si>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</si>
  <si>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</si>
  <si>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</si>
  <si>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</si>
  <si>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</si>
  <si>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</si>
  <si>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</si>
  <si>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</si>
  <si>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</si>
  <si>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</si>
  <si>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</si>
  <si>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</si>
  <si>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</si>
  <si>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</si>
  <si>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</si>
  <si>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</si>
  <si>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</si>
  <si>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</si>
  <si>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</si>
  <si>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</si>
  <si>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</si>
  <si>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</si>
  <si>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</si>
  <si>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</si>
  <si>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</si>
  <si>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</si>
  <si>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</si>
  <si>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</si>
  <si>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</si>
  <si>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</si>
  <si>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</si>
  <si>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</si>
  <si>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</si>
  <si>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</si>
  <si>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</si>
  <si>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</si>
  <si>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</si>
  <si>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</si>
  <si>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</si>
  <si>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</si>
  <si>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</si>
  <si>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</si>
  <si>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</si>
  <si>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</si>
  <si>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</si>
  <si>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</si>
  <si>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</si>
  <si>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</si>
  <si>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</si>
  <si>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</si>
  <si>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</si>
  <si>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</si>
  <si>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</si>
  <si>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</si>
  <si>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</si>
  <si>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</si>
  <si>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</si>
  <si>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</si>
  <si>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</si>
  <si>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</si>
  <si>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</si>
  <si>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</si>
  <si>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</si>
  <si>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</si>
  <si>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</si>
  <si>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</si>
  <si>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</si>
  <si>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</si>
  <si>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</si>
  <si>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</si>
  <si>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</si>
  <si>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</si>
  <si>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</si>
  <si>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</si>
  <si>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</si>
  <si>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</si>
  <si>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</si>
  <si>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</si>
  <si>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</si>
  <si>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</si>
  <si>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</si>
  <si>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</si>
  <si>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</si>
  <si>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</si>
  <si>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</si>
  <si>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</si>
  <si>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</si>
  <si>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</si>
  <si>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</si>
  <si>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</si>
  <si>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</si>
  <si>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</si>
  <si>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</si>
  <si>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</si>
  <si>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</si>
  <si>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</si>
  <si>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</si>
  <si>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</si>
  <si>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</si>
  <si>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</si>
  <si>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</si>
  <si>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</si>
  <si>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</si>
  <si>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</si>
  <si>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</si>
  <si>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</si>
  <si>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</si>
  <si>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</si>
  <si>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</si>
  <si>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</si>
  <si>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</si>
  <si>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</si>
  <si>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</si>
  <si>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</si>
  <si>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</si>
  <si>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</si>
  <si>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</si>
  <si>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</si>
  <si>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</si>
  <si>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</si>
  <si>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</si>
  <si>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</si>
  <si>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</si>
  <si>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</si>
  <si>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</si>
  <si>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</si>
  <si>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</si>
  <si>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</si>
  <si>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</si>
  <si>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</si>
  <si>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</si>
  <si>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</si>
  <si>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</si>
  <si>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</si>
  <si>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</si>
  <si>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</si>
  <si>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</si>
  <si>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</si>
  <si>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</si>
  <si>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</si>
  <si>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</si>
  <si>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</si>
  <si>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</si>
  <si>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</si>
  <si>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</si>
  <si>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</si>
  <si>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</si>
  <si>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</si>
  <si>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</si>
  <si>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</si>
  <si>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</si>
  <si>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</si>
  <si>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</si>
  <si>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</si>
  <si>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</si>
  <si>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</si>
  <si>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</si>
  <si>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</si>
  <si>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</si>
  <si>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</si>
  <si>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</si>
  <si>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</si>
  <si>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</si>
  <si>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</si>
  <si>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</si>
  <si>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</si>
  <si>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</si>
  <si>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</si>
  <si>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</si>
  <si>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</si>
  <si>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</si>
  <si>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</si>
  <si>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</si>
  <si>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</si>
  <si>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</si>
  <si>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</si>
  <si>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</si>
  <si>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</si>
  <si>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</si>
  <si>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</si>
  <si>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</si>
  <si>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</si>
  <si>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</si>
  <si>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</si>
  <si>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</si>
  <si>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</si>
  <si>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</si>
  <si>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</si>
  <si>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</si>
  <si>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</si>
  <si>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</si>
  <si>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</si>
  <si>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</si>
  <si>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</si>
  <si>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</si>
  <si>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</si>
  <si>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</si>
  <si>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</si>
  <si>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</si>
  <si>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</si>
  <si>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</si>
  <si>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</si>
  <si>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</si>
  <si>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</si>
  <si>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</si>
  <si>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</si>
  <si>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</si>
  <si>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</si>
  <si>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</si>
  <si>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</si>
  <si>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</si>
  <si>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</si>
  <si>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</si>
  <si>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</si>
  <si>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</si>
  <si>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</si>
  <si>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</si>
  <si>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</si>
  <si>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</si>
  <si>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</si>
  <si>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</si>
  <si>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</si>
  <si>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</si>
  <si>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</si>
  <si>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</si>
  <si>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</si>
  <si>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</si>
  <si>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</si>
  <si>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</si>
  <si>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</si>
  <si>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</si>
  <si>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</si>
  <si>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</si>
  <si>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</si>
  <si>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</si>
  <si>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</si>
  <si>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</si>
  <si>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</si>
  <si>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</si>
  <si>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</si>
  <si>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</si>
  <si>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</si>
  <si>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</si>
  <si>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</si>
  <si>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</si>
  <si>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</si>
  <si>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</si>
  <si>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</si>
  <si>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</si>
  <si>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</si>
  <si>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</si>
  <si>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</si>
  <si>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</si>
  <si>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</si>
  <si>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</si>
  <si>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</si>
  <si>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</si>
  <si>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</si>
  <si>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</si>
  <si>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</si>
  <si>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</si>
  <si>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</si>
  <si>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</si>
  <si>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</si>
  <si>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</si>
  <si>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</si>
  <si>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</si>
  <si>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</si>
  <si>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</si>
  <si>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</si>
  <si>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</si>
  <si>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</si>
  <si>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</si>
  <si>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</si>
  <si>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</si>
  <si>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</si>
  <si>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</si>
  <si>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</si>
  <si>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</si>
  <si>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</si>
  <si>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</si>
  <si>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</si>
  <si>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</si>
  <si>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</si>
  <si>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</si>
  <si>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</si>
  <si>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</si>
  <si>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</si>
  <si>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</si>
  <si>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</si>
  <si>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</si>
  <si>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</si>
  <si>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</si>
  <si>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</si>
  <si>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</si>
  <si>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</si>
  <si>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</si>
  <si>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</si>
  <si>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</si>
  <si>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</si>
  <si>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</si>
  <si>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</si>
  <si>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</si>
  <si>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</si>
  <si>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</si>
  <si>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</si>
  <si>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</si>
  <si>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</si>
  <si>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</si>
  <si>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</si>
  <si>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</si>
  <si>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</si>
  <si>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</si>
  <si>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</si>
  <si>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</si>
  <si>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</si>
  <si>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</si>
  <si>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</si>
  <si>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</si>
  <si>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</si>
  <si>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</si>
  <si>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</si>
  <si>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</si>
  <si>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</si>
  <si>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</si>
  <si>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</si>
  <si>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</si>
  <si>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</si>
  <si>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</si>
  <si>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</si>
  <si>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</si>
  <si>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</si>
  <si>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</si>
  <si>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</si>
  <si>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</si>
  <si>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</si>
  <si>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</si>
  <si>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</si>
  <si>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</si>
  <si>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</si>
  <si>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</si>
  <si>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</si>
  <si>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</si>
  <si>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</si>
  <si>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</si>
  <si>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</si>
  <si>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</si>
  <si>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</si>
  <si>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</si>
  <si>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</si>
  <si>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</si>
  <si>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</si>
  <si>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</si>
  <si>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</si>
  <si>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</si>
  <si>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</si>
  <si>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</si>
  <si>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</si>
  <si>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</si>
  <si>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</si>
  <si>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</si>
  <si>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</si>
  <si>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</si>
  <si>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</si>
  <si>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</si>
  <si>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</si>
  <si>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</si>
  <si>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</si>
  <si>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</si>
  <si>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</si>
  <si>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</si>
  <si>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</si>
  <si>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</si>
  <si>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</si>
  <si>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</si>
  <si>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</si>
  <si>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</si>
  <si>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</si>
  <si>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</si>
  <si>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</si>
  <si>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</si>
  <si>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</si>
  <si>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</si>
  <si>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</si>
  <si>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</si>
  <si>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</si>
  <si>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</si>
  <si>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</si>
  <si>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</si>
  <si>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</si>
  <si>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</si>
  <si>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</si>
  <si>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</si>
  <si>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</si>
  <si>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</si>
  <si>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</si>
  <si>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</si>
  <si>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</si>
  <si>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</si>
  <si>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</si>
  <si>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</si>
  <si>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</si>
  <si>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</si>
  <si>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</si>
  <si>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</si>
  <si>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</si>
  <si>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</si>
  <si>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</si>
  <si>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</si>
  <si>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</si>
  <si>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</si>
  <si>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</si>
  <si>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</si>
  <si>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</si>
  <si>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</si>
  <si>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</si>
  <si>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</si>
  <si>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</si>
  <si>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</si>
  <si>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</si>
  <si>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</si>
  <si>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</si>
  <si>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</si>
  <si>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</si>
  <si>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</si>
  <si>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</si>
  <si>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</si>
  <si>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</si>
  <si>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</si>
  <si>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</si>
  <si>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</si>
  <si>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</si>
  <si>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</si>
  <si>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</si>
  <si>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</si>
  <si>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</si>
  <si>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</si>
  <si>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</si>
  <si>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</si>
  <si>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</si>
  <si>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</si>
  <si>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</si>
  <si>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</si>
  <si>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</si>
  <si>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</si>
  <si>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</si>
  <si>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</si>
  <si>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</si>
  <si>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</si>
  <si>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</si>
  <si>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</si>
  <si>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</si>
  <si>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</si>
  <si>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</si>
  <si>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</si>
  <si>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</si>
  <si>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</si>
  <si>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</si>
  <si>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</si>
  <si>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</si>
  <si>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</si>
  <si>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</si>
  <si>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</si>
  <si>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</si>
  <si>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</si>
  <si>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</si>
  <si>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</si>
  <si>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</si>
  <si>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</si>
  <si>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</si>
  <si>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</si>
  <si>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</si>
  <si>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</si>
  <si>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</si>
  <si>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</si>
  <si>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</si>
  <si>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</si>
  <si>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</si>
  <si>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</si>
  <si>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</si>
  <si>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</si>
  <si>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</si>
  <si>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</si>
  <si>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</si>
  <si>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</si>
  <si>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</si>
  <si>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</si>
  <si>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</si>
  <si>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</si>
  <si>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</si>
  <si>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</si>
  <si>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</si>
  <si>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</si>
  <si>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</si>
  <si>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</si>
  <si>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</si>
  <si>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</si>
  <si>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</si>
  <si>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</si>
  <si>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</si>
  <si>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</si>
  <si>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</si>
  <si>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</si>
  <si>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</si>
  <si>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</si>
  <si>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</si>
  <si>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</si>
  <si>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</si>
  <si>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</si>
  <si>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</si>
  <si>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</si>
  <si>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</si>
  <si>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</si>
  <si>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</si>
  <si>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</si>
  <si>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</si>
  <si>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</si>
  <si>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</si>
  <si>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</si>
  <si>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</si>
  <si>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</si>
  <si>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</si>
  <si>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</si>
  <si>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</si>
  <si>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</si>
  <si>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</si>
  <si>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</si>
  <si>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</si>
  <si>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</si>
  <si>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</si>
  <si>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</si>
  <si>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</si>
  <si>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</si>
  <si>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</si>
  <si>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</si>
  <si>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</si>
  <si>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</si>
  <si>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</si>
  <si>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</si>
  <si>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</si>
  <si>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</si>
  <si>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</si>
  <si>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</si>
  <si>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</si>
  <si>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</si>
  <si>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</si>
  <si>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</si>
  <si>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</si>
  <si>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</si>
  <si>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</si>
  <si>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</si>
  <si>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</si>
  <si>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</si>
  <si>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</si>
  <si>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</si>
  <si>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</si>
  <si>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</si>
  <si>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</si>
  <si>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</si>
  <si>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</si>
  <si>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</si>
  <si>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</si>
  <si>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</si>
  <si>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</si>
  <si>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</si>
  <si>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</si>
  <si>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</si>
  <si>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</si>
  <si>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</si>
  <si>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</si>
  <si>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</si>
  <si>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</si>
  <si>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</si>
  <si>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</si>
  <si>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</si>
  <si>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</si>
  <si>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</si>
  <si>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</si>
  <si>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</si>
  <si>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</si>
  <si>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</si>
  <si>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</si>
  <si>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</si>
  <si>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</si>
  <si>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</si>
  <si>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</si>
  <si>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</si>
  <si>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</si>
  <si>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</si>
  <si>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</si>
  <si>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</si>
  <si>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</si>
  <si>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</si>
  <si>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</si>
  <si>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</si>
  <si>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</si>
  <si>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</si>
  <si>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</si>
  <si>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</si>
  <si>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</si>
  <si>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</si>
  <si>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</si>
  <si>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</si>
  <si>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</si>
  <si>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</si>
  <si>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</si>
  <si>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</si>
  <si>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</si>
  <si>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</si>
  <si>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</si>
  <si>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</si>
  <si>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</si>
  <si>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</si>
  <si>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</si>
  <si>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</si>
  <si>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</si>
  <si>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</si>
  <si>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</si>
  <si>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</si>
  <si>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</si>
  <si>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</si>
  <si>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</si>
  <si>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</si>
  <si>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</si>
  <si>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</si>
  <si>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</si>
  <si>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</si>
  <si>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</si>
  <si>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</si>
  <si>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</si>
  <si>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</si>
  <si>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</si>
  <si>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</si>
  <si>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</si>
  <si>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</si>
  <si>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</si>
  <si>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</si>
  <si>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</si>
  <si>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</si>
  <si>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</si>
  <si>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</si>
  <si>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</si>
  <si>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</si>
  <si>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</si>
  <si>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</si>
  <si>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</si>
  <si>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</si>
  <si>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</si>
  <si>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</si>
  <si>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</si>
  <si>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</si>
  <si>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</si>
  <si>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</si>
  <si>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</si>
  <si>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</si>
  <si>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</si>
  <si>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</si>
  <si>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</si>
  <si>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</si>
  <si>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</si>
  <si>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</si>
  <si>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</si>
  <si>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</si>
  <si>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</si>
  <si>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</si>
  <si>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</si>
  <si>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</si>
  <si>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</si>
  <si>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</si>
  <si>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</si>
  <si>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</si>
  <si>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</si>
  <si>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</si>
  <si>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</si>
  <si>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</si>
  <si>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</si>
  <si>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</si>
  <si>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</si>
  <si>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</si>
  <si>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</si>
  <si>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</si>
  <si>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</si>
  <si>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</si>
  <si>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</si>
  <si>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</si>
  <si>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</si>
  <si>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</si>
  <si>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</si>
  <si>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</si>
  <si>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</si>
  <si>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</si>
  <si>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</si>
  <si>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</si>
  <si>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</si>
  <si>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</si>
  <si>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</si>
  <si>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</si>
  <si>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</si>
  <si>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</si>
  <si>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</si>
  <si>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</si>
  <si>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</si>
  <si>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</si>
  <si>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</si>
  <si>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</si>
  <si>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</si>
  <si>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</si>
  <si>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</si>
  <si>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</si>
  <si>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</si>
  <si>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</si>
  <si>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</si>
  <si>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</si>
  <si>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</si>
  <si>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</si>
  <si>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</si>
  <si>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</si>
  <si>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</si>
  <si>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</si>
  <si>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</si>
  <si>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</si>
  <si>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</si>
  <si>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</si>
  <si>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</si>
  <si>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</si>
  <si>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</si>
  <si>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</si>
  <si>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</si>
  <si>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</si>
  <si>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</si>
  <si>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</si>
  <si>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</si>
  <si>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</si>
  <si>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</si>
  <si>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</si>
  <si>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</si>
  <si>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</si>
  <si>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</si>
  <si>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</si>
  <si>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</si>
  <si>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</si>
  <si>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</si>
  <si>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</si>
  <si>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</si>
  <si>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</si>
  <si>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</si>
  <si>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</si>
  <si>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</si>
  <si>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</si>
  <si>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</si>
  <si>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</si>
  <si>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</si>
  <si>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</si>
  <si>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</si>
  <si>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</si>
  <si>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</si>
  <si>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</si>
  <si>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</si>
  <si>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</si>
  <si>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</si>
  <si>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</si>
  <si>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</si>
  <si>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</si>
  <si>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</si>
  <si>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</si>
  <si>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</si>
  <si>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</si>
  <si>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</si>
  <si>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</si>
  <si>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</si>
  <si>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</si>
  <si>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</si>
  <si>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</si>
  <si>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</si>
  <si>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</si>
  <si>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</si>
  <si>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</si>
  <si>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</si>
  <si>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</si>
  <si>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</si>
  <si>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</si>
  <si>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</si>
  <si>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</si>
  <si>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</si>
  <si>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</si>
  <si>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</si>
  <si>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</si>
  <si>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</si>
  <si>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</si>
  <si>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</si>
  <si>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</si>
  <si>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</si>
  <si>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</si>
  <si>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</si>
  <si>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</si>
  <si>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</si>
  <si>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</si>
  <si>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</si>
  <si>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</si>
  <si>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</si>
  <si>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</si>
  <si>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</si>
  <si>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</si>
  <si>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</si>
  <si>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</si>
  <si>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</si>
  <si>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</si>
  <si>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</si>
  <si>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</si>
  <si>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</si>
  <si>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</si>
  <si>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</si>
  <si>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</si>
  <si>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</si>
  <si>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</si>
  <si>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</si>
  <si>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</si>
  <si>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</si>
  <si>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</si>
  <si>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</si>
  <si>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</si>
  <si>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</si>
  <si>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</si>
  <si>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</si>
  <si>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</si>
  <si>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</si>
  <si>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</si>
  <si>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</si>
  <si>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</si>
  <si>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</si>
  <si>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</si>
  <si>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</si>
  <si>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</si>
  <si>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</si>
  <si>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</si>
  <si>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</si>
  <si>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</si>
  <si>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</si>
  <si>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</si>
  <si>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</si>
  <si>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</si>
  <si>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</si>
  <si>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</si>
  <si>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</si>
  <si>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</si>
  <si>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</si>
  <si>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</si>
  <si>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</si>
  <si>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</si>
  <si>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</si>
  <si>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</si>
  <si>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</si>
  <si>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</si>
  <si>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</si>
  <si>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</si>
  <si>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</si>
  <si>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</si>
  <si>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</si>
  <si>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</si>
  <si>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</si>
  <si>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</si>
  <si>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</si>
  <si>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</si>
  <si>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</si>
  <si>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</si>
  <si>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</si>
  <si>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</si>
  <si>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</si>
  <si>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</si>
  <si>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</si>
  <si>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</si>
  <si>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</si>
  <si>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</si>
  <si>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</si>
  <si>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</si>
  <si>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</si>
  <si>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</si>
  <si>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</si>
  <si>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</si>
  <si>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</si>
  <si>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</si>
  <si>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</si>
  <si>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</si>
  <si>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</si>
  <si>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</si>
  <si>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</si>
  <si>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</si>
  <si>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</si>
  <si>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</si>
  <si>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</si>
  <si>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</si>
  <si>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</si>
  <si>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</si>
  <si>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</si>
  <si>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</si>
  <si>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</si>
  <si>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</si>
  <si>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</si>
  <si>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</si>
  <si>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</si>
  <si>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</si>
  <si>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</si>
  <si>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</si>
  <si>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</si>
  <si>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</si>
  <si>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</si>
  <si>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</si>
  <si>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</si>
  <si>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</si>
  <si>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</si>
  <si>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</si>
  <si>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</si>
  <si>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</si>
  <si>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</si>
  <si>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</si>
  <si>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</si>
  <si>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</si>
  <si>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</si>
  <si>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</si>
  <si>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</si>
  <si>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</si>
  <si>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</si>
  <si>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</si>
  <si>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</si>
  <si>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</si>
  <si>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</si>
  <si>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</si>
  <si>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</si>
  <si>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</si>
  <si>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</si>
  <si>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</si>
  <si>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</si>
  <si>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</si>
  <si>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</si>
  <si>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</si>
  <si>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</si>
  <si>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</si>
  <si>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</si>
  <si>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</si>
  <si>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</si>
  <si>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</si>
  <si>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</si>
  <si>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</si>
  <si>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</si>
  <si>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</si>
  <si>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</si>
  <si>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</si>
  <si>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</si>
  <si>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</si>
  <si>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</si>
  <si>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</si>
  <si>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</si>
  <si>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</si>
  <si>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</si>
  <si>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</si>
  <si>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</si>
  <si>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</si>
  <si>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</si>
  <si>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</si>
  <si>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</si>
  <si>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</si>
  <si>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</si>
  <si>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</si>
  <si>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</si>
  <si>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</si>
  <si>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</si>
  <si>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</si>
  <si>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</si>
  <si>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</si>
  <si>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</si>
  <si>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</si>
  <si>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</si>
  <si>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</si>
  <si>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</si>
  <si>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</si>
  <si>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</si>
  <si>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</si>
  <si>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</si>
  <si>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</si>
  <si>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</si>
  <si>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</si>
  <si>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</si>
  <si>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</si>
  <si>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</si>
  <si>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</si>
  <si>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</si>
  <si>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</si>
  <si>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</si>
  <si>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</si>
  <si>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</si>
  <si>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</si>
  <si>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</si>
  <si>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</si>
  <si>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</si>
  <si>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</si>
  <si>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</si>
  <si>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</si>
  <si>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</si>
  <si>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</si>
  <si>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</si>
  <si>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</si>
  <si>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</si>
  <si>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</si>
  <si>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</si>
  <si>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</si>
  <si>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</si>
  <si>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</si>
  <si>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</si>
  <si>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</si>
  <si>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</si>
  <si>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</si>
  <si>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</si>
  <si>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</si>
  <si>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</si>
  <si>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</si>
  <si>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</si>
  <si>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</si>
  <si>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</si>
  <si>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</si>
  <si>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</si>
  <si>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</si>
  <si>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</si>
  <si>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</si>
  <si>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</si>
  <si>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</si>
  <si>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</si>
  <si>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</si>
  <si>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</si>
  <si>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</si>
  <si>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</si>
  <si>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</si>
  <si>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</si>
  <si>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</si>
  <si>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</si>
  <si>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</si>
  <si>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</si>
  <si>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</si>
  <si>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</si>
  <si>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</si>
  <si>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</si>
  <si>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</si>
  <si>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</si>
  <si>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</si>
  <si>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</si>
  <si>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</si>
  <si>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</si>
  <si>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</si>
  <si>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</si>
  <si>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</si>
  <si>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</si>
  <si>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</si>
  <si>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</si>
  <si>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</si>
  <si>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</si>
  <si>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</si>
  <si>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</si>
  <si>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</si>
  <si>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</si>
  <si>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</si>
  <si>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</si>
  <si>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</si>
  <si>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</si>
  <si>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</si>
  <si>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</si>
  <si>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</si>
  <si>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</si>
  <si>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</si>
  <si>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</si>
  <si>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</si>
  <si>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</si>
  <si>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</si>
  <si>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</si>
  <si>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</si>
  <si>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</si>
  <si>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</si>
  <si>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</si>
  <si>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</si>
  <si>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</si>
  <si>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</si>
  <si>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</si>
  <si>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</si>
  <si>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</si>
  <si>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</si>
  <si>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</si>
  <si>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</si>
  <si>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</si>
  <si>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</si>
  <si>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</si>
  <si>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</si>
  <si>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</si>
  <si>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</si>
  <si>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</si>
  <si>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</si>
  <si>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</si>
  <si>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</si>
  <si>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</si>
  <si>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</si>
  <si>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</si>
  <si>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</si>
  <si>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</si>
  <si>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</si>
  <si>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</si>
  <si>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</si>
  <si>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</si>
  <si>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</si>
  <si>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</si>
  <si>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</si>
  <si>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</si>
  <si>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</si>
  <si>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</si>
  <si>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</si>
  <si>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</si>
  <si>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</si>
  <si>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</si>
  <si>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</si>
  <si>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</si>
  <si>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</si>
  <si>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</si>
  <si>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</si>
  <si>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</si>
  <si>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</si>
  <si>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</si>
  <si>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</si>
  <si>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</si>
  <si>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</si>
  <si>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</si>
  <si>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</si>
  <si>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</si>
  <si>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</si>
  <si>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</si>
  <si>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</si>
  <si>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</si>
  <si>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</si>
  <si>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</si>
  <si>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</si>
  <si>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</si>
  <si>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</si>
  <si>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</si>
  <si>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</si>
  <si>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</si>
  <si>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</si>
  <si>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</si>
  <si>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</si>
  <si>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</si>
  <si>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</si>
  <si>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</si>
  <si>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</si>
  <si>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</si>
  <si>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</si>
  <si>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</si>
  <si>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</si>
  <si>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</si>
  <si>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</si>
  <si>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</si>
  <si>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</si>
  <si>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</si>
  <si>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</si>
  <si>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</si>
  <si>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</si>
  <si>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</si>
  <si>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</si>
  <si>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</si>
  <si>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</si>
  <si>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</si>
  <si>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</si>
  <si>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</si>
  <si>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</si>
  <si>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</si>
  <si>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</si>
  <si>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</si>
  <si>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</si>
  <si>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</si>
  <si>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</si>
  <si>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</si>
  <si>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</si>
  <si>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</si>
  <si>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</si>
  <si>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</si>
  <si>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</si>
  <si>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</si>
  <si>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</si>
  <si>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</si>
  <si>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</si>
  <si>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</si>
  <si>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</si>
  <si>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</si>
  <si>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</si>
  <si>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</si>
  <si>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</si>
  <si>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</si>
  <si>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</si>
  <si>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</si>
  <si>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</si>
  <si>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</si>
  <si>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</si>
  <si>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</si>
  <si>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</si>
  <si>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</si>
  <si>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</si>
  <si>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</si>
  <si>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</si>
  <si>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</si>
  <si>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</si>
  <si>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</si>
  <si>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</si>
  <si>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</si>
  <si>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</si>
  <si>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</si>
  <si>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</si>
  <si>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</si>
  <si>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</si>
  <si>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</si>
  <si>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</si>
  <si>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</si>
  <si>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</si>
  <si>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</si>
  <si>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</si>
  <si>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</si>
  <si>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</si>
  <si>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</si>
  <si>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</si>
  <si>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</si>
  <si>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</si>
  <si>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</si>
  <si>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</si>
  <si>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</si>
  <si>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</si>
  <si>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</si>
  <si>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</si>
  <si>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</si>
  <si>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</si>
  <si>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</si>
  <si>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</si>
  <si>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</si>
  <si>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</si>
  <si>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</si>
  <si>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</si>
  <si>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</si>
  <si>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</si>
  <si>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</si>
  <si>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</si>
  <si>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</si>
  <si>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</si>
  <si>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</si>
  <si>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</si>
  <si>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</si>
  <si>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</si>
  <si>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</si>
  <si>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</si>
  <si>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</si>
  <si>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</si>
  <si>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</si>
  <si>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</si>
  <si>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</si>
  <si>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</si>
  <si>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</si>
  <si>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</si>
  <si>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</si>
  <si>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</si>
  <si>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</si>
  <si>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</si>
  <si>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</si>
  <si>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</si>
  <si>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</si>
  <si>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</si>
  <si>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</si>
  <si>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</si>
  <si>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</si>
  <si>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</si>
  <si>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</si>
  <si>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</si>
  <si>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</si>
  <si>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</si>
  <si>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</si>
  <si>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</si>
  <si>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</si>
  <si>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</si>
  <si>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</si>
  <si>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</si>
  <si>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</si>
  <si>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</si>
  <si>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</si>
  <si>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</si>
  <si>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</si>
  <si>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</si>
  <si>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</si>
  <si>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</si>
  <si>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</si>
  <si>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</si>
  <si>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</si>
  <si>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</si>
  <si>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</si>
  <si>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</si>
  <si>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</si>
  <si>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</si>
  <si>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</si>
  <si>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</si>
  <si>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</si>
  <si>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</si>
  <si>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</si>
  <si>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</si>
  <si>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</si>
  <si>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</si>
  <si>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</si>
  <si>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</si>
  <si>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</si>
  <si>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</si>
  <si>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</si>
  <si>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</si>
  <si>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</si>
  <si>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</si>
  <si>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</si>
  <si>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</si>
  <si>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</si>
  <si>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</si>
  <si>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</si>
  <si>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</si>
  <si>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</si>
  <si>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</si>
  <si>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</si>
  <si>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</si>
  <si>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</si>
  <si>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</si>
  <si>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</si>
  <si>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</si>
  <si>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</si>
  <si>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</si>
  <si>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</si>
  <si>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</si>
  <si>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</si>
  <si>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</si>
  <si>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</si>
  <si>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</si>
  <si>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</si>
  <si>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</si>
  <si>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</si>
  <si>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</si>
  <si>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</si>
  <si>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</si>
  <si>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</si>
  <si>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</si>
  <si>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</si>
  <si>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</si>
  <si>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</si>
  <si>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</si>
  <si>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</si>
  <si>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</si>
  <si>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</si>
  <si>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</si>
  <si>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</si>
  <si>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</si>
  <si>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</si>
  <si>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</si>
  <si>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</si>
  <si>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</si>
  <si>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</si>
  <si>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</si>
  <si>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</si>
  <si>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</si>
  <si>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</si>
  <si>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</si>
  <si>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</si>
  <si>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</si>
  <si>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</si>
  <si>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</si>
  <si>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</si>
  <si>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</si>
  <si>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</si>
  <si>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</si>
  <si>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</si>
  <si>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</si>
  <si>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</si>
  <si>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</si>
  <si>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</si>
  <si>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</si>
  <si>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</si>
  <si>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</si>
  <si>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</si>
  <si>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</si>
  <si>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</si>
  <si>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</si>
  <si>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</si>
  <si>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</si>
  <si>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</si>
  <si>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</si>
  <si>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</si>
  <si>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</si>
  <si>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</si>
  <si>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</si>
  <si>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</si>
  <si>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</si>
  <si>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</si>
  <si>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</si>
  <si>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</si>
  <si>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</si>
  <si>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</si>
  <si>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</si>
  <si>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</si>
  <si>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</si>
  <si>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</si>
  <si>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</si>
  <si>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</si>
  <si>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</si>
  <si>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</si>
  <si>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</si>
  <si>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</si>
  <si>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</si>
  <si>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</si>
  <si>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</si>
  <si>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</si>
  <si>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</si>
  <si>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</si>
  <si>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</si>
  <si>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</si>
  <si>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</si>
  <si>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</si>
  <si>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</si>
  <si>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</si>
  <si>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</si>
  <si>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</si>
  <si>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</si>
  <si>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</si>
  <si>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</si>
  <si>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</si>
  <si>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</si>
  <si>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</si>
  <si>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</si>
  <si>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</si>
  <si>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</si>
  <si>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</si>
  <si>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</si>
  <si>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</si>
  <si>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</si>
  <si>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</si>
  <si>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</si>
  <si>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</si>
  <si>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</si>
  <si>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</si>
  <si>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</si>
  <si>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</si>
  <si>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</si>
  <si>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</si>
  <si>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</si>
  <si>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</si>
  <si>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</si>
  <si>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</si>
  <si>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</si>
  <si>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</si>
  <si>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</si>
  <si>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</si>
  <si>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</si>
  <si>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</si>
  <si>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</si>
  <si>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</si>
  <si>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</si>
  <si>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</si>
  <si>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</si>
  <si>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</si>
  <si>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</si>
  <si>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</si>
  <si>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</si>
  <si>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</si>
  <si>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</si>
  <si>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</si>
  <si>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</si>
  <si>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</si>
  <si>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</si>
  <si>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</si>
  <si>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</si>
  <si>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</si>
  <si>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</si>
  <si>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</si>
  <si>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</si>
  <si>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</si>
  <si>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</si>
  <si>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</si>
  <si>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</si>
  <si>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</si>
  <si>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</si>
  <si>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</si>
  <si>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</si>
  <si>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</si>
  <si>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</si>
  <si>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</si>
  <si>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</si>
  <si>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</si>
  <si>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</si>
  <si>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</si>
  <si>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</si>
  <si>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</si>
  <si>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</si>
  <si>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</si>
  <si>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</si>
  <si>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</si>
  <si>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</si>
  <si>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</si>
  <si>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</si>
  <si>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</si>
  <si>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</si>
  <si>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</si>
  <si>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</si>
  <si>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</si>
  <si>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</si>
  <si>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</si>
  <si>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</si>
  <si>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</si>
  <si>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</si>
  <si>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</si>
  <si>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</si>
  <si>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</si>
  <si>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</si>
  <si>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</si>
  <si>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</si>
  <si>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</si>
  <si>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</si>
  <si>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</si>
  <si>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</si>
  <si>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</si>
  <si>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</si>
  <si>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</si>
  <si>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</si>
  <si>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</si>
  <si>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</si>
  <si>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</si>
  <si>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</si>
  <si>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</si>
  <si>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</si>
  <si>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</si>
  <si>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</si>
  <si>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</si>
  <si>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</si>
  <si>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</si>
  <si>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</si>
  <si>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</si>
  <si>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</si>
  <si>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</si>
  <si>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</si>
  <si>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</si>
  <si>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</si>
  <si>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</si>
  <si>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</si>
  <si>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</si>
  <si>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</si>
  <si>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</si>
  <si>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</si>
  <si>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</si>
  <si>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</si>
  <si>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</si>
  <si>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</si>
  <si>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</si>
  <si>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</si>
  <si>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</si>
  <si>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</si>
  <si>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</si>
  <si>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</si>
  <si>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</si>
  <si>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</si>
  <si>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</si>
  <si>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</si>
  <si>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</si>
  <si>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</si>
  <si>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</si>
  <si>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</si>
  <si>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</si>
  <si>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</si>
  <si>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</si>
  <si>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</si>
  <si>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</si>
  <si>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</si>
  <si>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</si>
  <si>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</si>
  <si>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</si>
  <si>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</si>
  <si>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</si>
  <si>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</si>
  <si>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</si>
  <si>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</si>
  <si>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</si>
  <si>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</si>
  <si>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</si>
  <si>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</si>
  <si>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</si>
  <si>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</si>
  <si>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</si>
  <si>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</si>
  <si>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</si>
  <si>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</si>
  <si>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</si>
  <si>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</si>
  <si>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</si>
  <si>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</si>
  <si>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</si>
  <si>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</si>
  <si>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</si>
  <si>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</si>
  <si>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</si>
  <si>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</si>
  <si>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</si>
  <si>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</si>
  <si>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</si>
  <si>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</si>
  <si>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</si>
  <si>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</si>
  <si>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</si>
  <si>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</si>
  <si>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</si>
  <si>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</si>
  <si>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</si>
  <si>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</si>
  <si>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</si>
  <si>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</si>
  <si>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</si>
  <si>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</si>
  <si>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</si>
  <si>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</si>
  <si>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</si>
  <si>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</si>
  <si>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</si>
  <si>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</si>
  <si>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</si>
  <si>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</si>
  <si>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</si>
  <si>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</si>
  <si>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</si>
  <si>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</si>
  <si>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</si>
  <si>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</si>
  <si>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</si>
  <si>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</si>
  <si>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</si>
  <si>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</si>
  <si>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</si>
  <si>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</si>
  <si>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</si>
  <si>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</si>
  <si>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</si>
  <si>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</si>
  <si>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</si>
  <si>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</si>
  <si>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</si>
  <si>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</si>
  <si>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</si>
  <si>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</si>
  <si>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</si>
  <si>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</si>
  <si>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</si>
  <si>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</si>
  <si>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</si>
  <si>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</si>
  <si>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</si>
  <si>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</si>
  <si>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</si>
  <si>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</si>
  <si>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</si>
  <si>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</si>
  <si>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</si>
  <si>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</si>
  <si>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</si>
  <si>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</si>
  <si>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</si>
  <si>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</si>
  <si>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</si>
  <si>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</si>
  <si>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</si>
  <si>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</si>
  <si>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</si>
  <si>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</si>
  <si>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</si>
  <si>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</si>
  <si>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</si>
  <si>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</si>
  <si>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</si>
  <si>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</si>
  <si>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</si>
  <si>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</si>
  <si>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</si>
  <si>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</si>
  <si>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</si>
  <si>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</si>
  <si>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</si>
  <si>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</si>
  <si>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</si>
  <si>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</si>
  <si>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</si>
  <si>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</si>
  <si>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</si>
  <si>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</si>
  <si>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</si>
  <si>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</si>
  <si>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</si>
  <si>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</si>
  <si>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</si>
  <si>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</si>
  <si>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</si>
  <si>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</si>
  <si>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</si>
  <si>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</si>
  <si>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</si>
  <si>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</si>
  <si>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</si>
  <si>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</si>
  <si>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</si>
  <si>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</si>
  <si>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</si>
  <si>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</si>
  <si>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</si>
  <si>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</si>
  <si>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</si>
  <si>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</si>
  <si>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</si>
  <si>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</si>
  <si>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</si>
  <si>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</si>
  <si>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</si>
  <si>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</si>
  <si>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</si>
  <si>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</si>
  <si>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</si>
  <si>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</si>
  <si>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</si>
  <si>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</si>
  <si>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</si>
  <si>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</si>
  <si>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</si>
  <si>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</si>
  <si>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</si>
  <si>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</si>
  <si>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</si>
  <si>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</si>
  <si>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</si>
  <si>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</si>
  <si>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</si>
  <si>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</si>
  <si>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</si>
  <si>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</si>
  <si>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</si>
  <si>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</si>
  <si>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</si>
  <si>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</si>
  <si>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</si>
  <si>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</si>
  <si>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</si>
  <si>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</si>
  <si>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</si>
  <si>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</si>
  <si>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</si>
  <si>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</si>
  <si>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</si>
  <si>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</si>
  <si>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</si>
  <si>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</si>
  <si>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</si>
  <si>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</si>
  <si>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</si>
  <si>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</si>
  <si>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</si>
  <si>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</si>
  <si>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</si>
  <si>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</si>
  <si>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</si>
  <si>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</si>
  <si>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</si>
  <si>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</si>
  <si>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</si>
  <si>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</si>
  <si>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</si>
  <si>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</si>
  <si>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</si>
  <si>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</si>
  <si>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</si>
  <si>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</si>
  <si>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</si>
  <si>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</si>
  <si>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</si>
  <si>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</si>
  <si>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</si>
  <si>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</si>
  <si>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</si>
  <si>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</si>
  <si>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</si>
  <si>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</si>
  <si>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</si>
  <si>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</si>
  <si>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</si>
  <si>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</si>
  <si>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</si>
  <si>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</si>
  <si>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</si>
  <si>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</si>
  <si>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</si>
  <si>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</si>
  <si>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</si>
  <si>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</si>
  <si>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</si>
  <si>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</si>
  <si>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</si>
  <si>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</si>
  <si>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</si>
  <si>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</si>
  <si>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</si>
  <si>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</si>
  <si>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</si>
  <si>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</si>
  <si>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</si>
  <si>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</si>
  <si>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</si>
  <si>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</si>
  <si>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</si>
  <si>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</si>
  <si>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</si>
  <si>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</si>
  <si>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</si>
  <si>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</si>
  <si>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</si>
  <si>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</si>
  <si>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</si>
  <si>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</si>
  <si>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</si>
  <si>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</si>
  <si>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</si>
  <si>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</si>
  <si>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</si>
  <si>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</si>
  <si>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</si>
  <si>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</si>
  <si>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</si>
  <si>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</si>
  <si>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</si>
  <si>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</si>
  <si>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</si>
  <si>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</si>
  <si>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</si>
  <si>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</si>
  <si>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</si>
  <si>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</si>
  <si>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</si>
  <si>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</si>
  <si>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</si>
  <si>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</si>
  <si>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</si>
  <si>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</si>
  <si>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</si>
  <si>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</si>
  <si>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</si>
  <si>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</si>
  <si>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</si>
  <si>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</si>
  <si>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</si>
  <si>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</si>
  <si>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</si>
  <si>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</si>
  <si>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</si>
  <si>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</si>
  <si>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</si>
  <si>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</si>
  <si>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</si>
  <si>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</si>
  <si>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</si>
  <si>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</si>
  <si>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</si>
  <si>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</si>
  <si>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</si>
  <si>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</si>
  <si>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</si>
  <si>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</si>
  <si>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</si>
  <si>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</si>
  <si>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</si>
  <si>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</si>
  <si>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</si>
  <si>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</si>
  <si>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</si>
  <si>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</si>
  <si>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</si>
  <si>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</si>
  <si>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</si>
  <si>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</si>
  <si>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</si>
  <si>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</si>
  <si>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</si>
  <si>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</si>
  <si>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</si>
  <si>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</si>
  <si>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</si>
  <si>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</si>
  <si>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</si>
  <si>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</si>
  <si>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</si>
  <si>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</si>
  <si>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</si>
  <si>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</si>
  <si>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</si>
  <si>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</si>
  <si>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</si>
  <si>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</si>
  <si>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</si>
  <si>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</si>
  <si>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</si>
  <si>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</si>
  <si>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</si>
  <si>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</si>
  <si>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</si>
  <si>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</si>
  <si>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</si>
  <si>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</si>
  <si>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</si>
  <si>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</si>
  <si>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</si>
  <si>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</si>
  <si>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</si>
  <si>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</si>
  <si>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</si>
  <si>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</si>
  <si>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</si>
  <si>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</si>
  <si>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</si>
  <si>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</si>
  <si>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</si>
  <si>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</si>
  <si>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</si>
  <si>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</si>
  <si>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</si>
  <si>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</si>
  <si>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</si>
  <si>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</si>
  <si>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</si>
  <si>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</si>
  <si>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</si>
  <si>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</si>
  <si>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</si>
  <si>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</si>
  <si>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</si>
  <si>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</si>
  <si>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</si>
  <si>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</si>
  <si>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</si>
  <si>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</si>
  <si>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</si>
  <si>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</si>
  <si>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</si>
  <si>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</si>
  <si>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</si>
  <si>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</si>
  <si>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</si>
  <si>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</si>
  <si>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</si>
  <si>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</si>
  <si>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</si>
  <si>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</si>
  <si>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</si>
  <si>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</si>
  <si>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</si>
  <si>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</si>
  <si>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</si>
  <si>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</si>
  <si>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</si>
  <si>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</si>
  <si>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</si>
  <si>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</si>
  <si>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</si>
  <si>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</si>
  <si>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</si>
  <si>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</si>
  <si>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</si>
  <si>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</si>
  <si>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</si>
  <si>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</si>
  <si>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</si>
  <si>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</si>
  <si>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</si>
  <si>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</si>
  <si>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</si>
  <si>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</si>
  <si>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</si>
  <si>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</si>
  <si>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</si>
  <si>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</si>
  <si>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</si>
  <si>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</si>
  <si>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</si>
  <si>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</si>
  <si>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</si>
  <si>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</si>
  <si>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</si>
  <si>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</si>
  <si>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</si>
  <si>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</si>
  <si>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</si>
  <si>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</si>
  <si>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</si>
  <si>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</si>
  <si>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</si>
  <si>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</si>
  <si>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</si>
  <si>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</si>
  <si>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</si>
  <si>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</si>
  <si>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</si>
  <si>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</si>
  <si>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</si>
  <si>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</si>
  <si>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</si>
  <si>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</si>
  <si>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</si>
  <si>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</si>
  <si>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</si>
  <si>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</si>
  <si>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</si>
  <si>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</si>
  <si>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</si>
  <si>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</si>
  <si>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</si>
  <si>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</si>
  <si>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</si>
  <si>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</si>
  <si>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</si>
  <si>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</si>
  <si>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</si>
  <si>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</si>
  <si>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</si>
  <si>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</si>
  <si>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</si>
  <si>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</si>
  <si>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</si>
  <si>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</si>
  <si>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</si>
  <si>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</si>
  <si>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</si>
  <si>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</si>
  <si>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</si>
  <si>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</si>
  <si>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</si>
  <si>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</si>
  <si>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</si>
  <si>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</si>
  <si>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</si>
  <si>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</si>
  <si>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</si>
  <si>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</si>
  <si>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</si>
  <si>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</si>
  <si>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</si>
  <si>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</si>
  <si>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</si>
  <si>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</si>
  <si>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</si>
  <si>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</si>
  <si>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</si>
  <si>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</si>
  <si>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</si>
  <si>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</si>
  <si>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</si>
  <si>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</si>
  <si>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</si>
  <si>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</si>
  <si>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</si>
  <si>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</si>
  <si>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</si>
  <si>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</si>
  <si>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</si>
  <si>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</si>
  <si>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</si>
  <si>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</si>
  <si>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</si>
  <si>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</si>
  <si>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</si>
  <si>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</si>
  <si>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</si>
  <si>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</si>
  <si>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</si>
  <si>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</si>
  <si>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</si>
  <si>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</si>
  <si>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</si>
  <si>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</si>
  <si>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</si>
  <si>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</si>
  <si>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</si>
  <si>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</si>
  <si>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</si>
  <si>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</si>
  <si>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</si>
  <si>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</si>
  <si>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</si>
  <si>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</si>
  <si>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</si>
  <si>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</si>
  <si>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</si>
  <si>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</si>
  <si>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</si>
  <si>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</si>
  <si>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</si>
  <si>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</si>
  <si>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</si>
  <si>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</si>
  <si>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</si>
  <si>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</si>
  <si>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</si>
  <si>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</si>
  <si>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</si>
  <si>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</si>
  <si>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</si>
  <si>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</si>
  <si>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</si>
  <si>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</si>
  <si>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</si>
  <si>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</si>
  <si>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</si>
  <si>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</si>
  <si>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</si>
  <si>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</si>
  <si>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</si>
  <si>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</si>
  <si>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</si>
  <si>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</si>
  <si>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</si>
  <si>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</si>
  <si>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</si>
  <si>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</si>
  <si>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</si>
  <si>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</si>
  <si>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</si>
  <si>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</si>
  <si>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</si>
  <si>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</si>
  <si>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</si>
  <si>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</si>
  <si>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</si>
  <si>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</si>
  <si>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</si>
  <si>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</si>
  <si>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</si>
  <si>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</si>
  <si>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</si>
  <si>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</si>
  <si>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</si>
  <si>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</si>
  <si>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</si>
  <si>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</si>
  <si>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</si>
  <si>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</si>
  <si>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</si>
  <si>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</si>
  <si>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</si>
  <si>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</si>
  <si>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</si>
  <si>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</si>
  <si>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</si>
  <si>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</si>
  <si>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</si>
  <si>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</si>
  <si>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</si>
  <si>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</si>
  <si>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</si>
  <si>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</si>
  <si>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</si>
  <si>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</si>
  <si>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</si>
  <si>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</si>
  <si>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</si>
  <si>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</si>
  <si>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</si>
  <si>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</si>
  <si>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</si>
  <si>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</si>
  <si>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</si>
  <si>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</si>
  <si>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</si>
  <si>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</si>
  <si>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</si>
  <si>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</si>
  <si>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</si>
  <si>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</si>
  <si>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</si>
  <si>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</si>
  <si>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</si>
  <si>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</si>
  <si>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</si>
  <si>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</si>
  <si>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</si>
  <si>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</si>
  <si>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</si>
  <si>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</si>
  <si>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</si>
  <si>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</si>
  <si>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</si>
  <si>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</si>
  <si>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</si>
  <si>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</si>
  <si>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</si>
  <si>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</si>
  <si>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</si>
  <si>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</si>
  <si>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</si>
  <si>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</si>
  <si>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</si>
  <si>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</si>
  <si>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</si>
  <si>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</si>
  <si>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</si>
  <si>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</si>
  <si>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</si>
  <si>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</si>
  <si>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</si>
  <si>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</si>
  <si>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</si>
  <si>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</si>
  <si>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</si>
  <si>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</si>
  <si>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</si>
  <si>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</si>
  <si>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</si>
  <si>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</si>
  <si>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</si>
  <si>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</si>
  <si>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</si>
  <si>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</si>
  <si>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</si>
  <si>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</si>
  <si>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</si>
  <si>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</si>
  <si>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</si>
  <si>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</si>
  <si>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</si>
  <si>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</si>
  <si>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</si>
  <si>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</si>
  <si>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</si>
  <si>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</si>
  <si>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</si>
  <si>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</si>
  <si>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</si>
  <si>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</si>
  <si>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</si>
  <si>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</si>
  <si>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</si>
  <si>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</si>
  <si>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</si>
  <si>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</si>
  <si>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</si>
  <si>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</si>
  <si>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</si>
  <si>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</si>
  <si>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</si>
  <si>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</si>
  <si>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</si>
  <si>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</si>
  <si>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</si>
  <si>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</si>
  <si>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</si>
  <si>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</si>
  <si>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</si>
  <si>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</si>
  <si>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</si>
  <si>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</si>
  <si>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</si>
  <si>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</si>
  <si>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</si>
  <si>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</si>
  <si>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</si>
  <si>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</si>
  <si>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</si>
  <si>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</si>
  <si>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</si>
  <si>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</si>
  <si>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</si>
  <si>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</si>
  <si>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</si>
  <si>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</si>
  <si>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</si>
  <si>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</si>
  <si>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</si>
  <si>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</si>
  <si>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</si>
  <si>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</si>
  <si>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</si>
  <si>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</si>
  <si>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</si>
  <si>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</si>
  <si>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</si>
  <si>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</si>
  <si>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</si>
  <si>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</si>
  <si>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</si>
  <si>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</si>
  <si>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</si>
  <si>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</si>
  <si>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</si>
  <si>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</si>
  <si>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</si>
  <si>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</si>
  <si>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</si>
  <si>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</si>
  <si>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</si>
  <si>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</si>
  <si>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</si>
  <si>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</si>
  <si>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</si>
  <si>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</si>
  <si>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</si>
  <si>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</si>
  <si>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</si>
  <si>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</si>
  <si>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</si>
  <si>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</si>
  <si>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</si>
  <si>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</si>
  <si>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</si>
  <si>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</si>
  <si>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</si>
  <si>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</si>
  <si>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</si>
  <si>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</si>
  <si>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</si>
  <si>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</si>
  <si>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</si>
  <si>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</si>
  <si>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</si>
  <si>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</si>
  <si>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</si>
  <si>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</si>
  <si>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</si>
  <si>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</si>
  <si>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</si>
  <si>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</si>
  <si>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</si>
  <si>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</si>
  <si>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</si>
  <si>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</si>
  <si>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</si>
  <si>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</si>
  <si>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</si>
  <si>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</si>
  <si>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</si>
  <si>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</si>
  <si>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</si>
  <si>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</si>
  <si>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</si>
  <si>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</si>
  <si>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</si>
  <si>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</si>
  <si>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</si>
  <si>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</si>
  <si>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</si>
  <si>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</si>
  <si>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</si>
  <si>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</si>
  <si>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</si>
  <si>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</si>
  <si>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</si>
  <si>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</si>
  <si>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</si>
  <si>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</si>
  <si>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</si>
  <si>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</si>
  <si>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</si>
  <si>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</si>
  <si>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</si>
  <si>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</si>
  <si>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</si>
  <si>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</si>
  <si>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</si>
  <si>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</si>
  <si>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</si>
  <si>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</si>
  <si>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</si>
  <si>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</si>
  <si>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</si>
  <si>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</si>
  <si>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</si>
  <si>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</si>
  <si>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</si>
  <si>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</si>
  <si>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</si>
  <si>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</si>
  <si>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</si>
  <si>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</si>
  <si>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</si>
  <si>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</si>
  <si>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</si>
  <si>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</si>
  <si>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</si>
  <si>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</si>
  <si>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</si>
  <si>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</si>
  <si>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</si>
  <si>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</si>
  <si>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</si>
  <si>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</si>
  <si>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</si>
  <si>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</si>
  <si>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</si>
  <si>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</si>
  <si>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</si>
  <si>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</si>
  <si>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</si>
  <si>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</si>
  <si>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</si>
  <si>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</si>
  <si>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</si>
  <si>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</si>
  <si>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</si>
  <si>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</si>
  <si>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</si>
  <si>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</si>
  <si>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</si>
  <si>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</si>
  <si>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</si>
  <si>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</si>
  <si>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</si>
  <si>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</si>
  <si>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</si>
  <si>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</si>
  <si>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</si>
  <si>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</si>
  <si>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</si>
  <si>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</si>
  <si>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</si>
  <si>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</si>
  <si>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</si>
  <si>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</si>
  <si>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</si>
  <si>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</si>
  <si>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</si>
  <si>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</si>
  <si>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</si>
  <si>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</si>
  <si>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</si>
  <si>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</si>
  <si>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</si>
  <si>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</si>
  <si>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</si>
  <si>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</si>
  <si>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</si>
  <si>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</si>
  <si>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</si>
  <si>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</si>
  <si>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</si>
  <si>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</si>
  <si>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</si>
  <si>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</si>
  <si>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</si>
  <si>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</si>
  <si>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</si>
  <si>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</si>
  <si>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</si>
  <si>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</si>
  <si>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</si>
  <si>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</si>
  <si>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</si>
  <si>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</si>
  <si>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</si>
  <si>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</si>
  <si>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</si>
  <si>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</si>
  <si>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</si>
  <si>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</si>
  <si>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</si>
  <si>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</si>
  <si>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</si>
  <si>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</si>
  <si>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</si>
  <si>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</si>
  <si>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</si>
  <si>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</si>
  <si>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</si>
  <si>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</si>
  <si>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</si>
  <si>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</si>
  <si>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</si>
  <si>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</si>
  <si>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</si>
  <si>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</si>
  <si>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</si>
  <si>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</si>
  <si>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</si>
  <si>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</si>
  <si>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</si>
  <si>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</si>
  <si>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</si>
  <si>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</si>
  <si>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</si>
  <si>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</si>
  <si>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</si>
  <si>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</si>
  <si>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</si>
  <si>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</si>
  <si>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</si>
  <si>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</si>
  <si>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</si>
  <si>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</si>
  <si>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</si>
  <si>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</si>
  <si>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</si>
  <si>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</si>
  <si>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</si>
  <si>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</si>
  <si>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</si>
  <si>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</si>
  <si>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</si>
  <si>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</si>
  <si>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</si>
  <si>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</si>
  <si>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</si>
  <si>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</si>
  <si>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</si>
  <si>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</si>
  <si>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</si>
  <si>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</si>
  <si>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</si>
  <si>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</si>
  <si>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</si>
  <si>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</si>
  <si>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</si>
  <si>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</si>
  <si>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</si>
  <si>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</si>
  <si>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</si>
  <si>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</si>
  <si>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</si>
  <si>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</si>
  <si>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</si>
  <si>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</si>
  <si>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</si>
  <si>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</si>
  <si>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</si>
  <si>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</si>
  <si>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</si>
  <si>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</si>
  <si>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</si>
  <si>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</si>
  <si>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</si>
  <si>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</si>
  <si>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</si>
  <si>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</si>
  <si>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</si>
  <si>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</si>
  <si>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</si>
  <si>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</si>
  <si>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</si>
  <si>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</si>
  <si>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</si>
  <si>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</si>
  <si>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</si>
  <si>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</si>
  <si>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</si>
  <si>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</si>
  <si>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</si>
  <si>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</si>
  <si>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</si>
  <si>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</si>
  <si>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</si>
  <si>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</si>
  <si>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</si>
  <si>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</si>
  <si>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</si>
  <si>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</si>
  <si>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</si>
  <si>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</si>
  <si>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</si>
  <si>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</si>
  <si>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</si>
  <si>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</si>
  <si>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</si>
  <si>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</si>
  <si>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</si>
  <si>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</si>
  <si>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</si>
  <si>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</si>
  <si>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</si>
  <si>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</si>
  <si>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</si>
  <si>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</si>
  <si>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</si>
  <si>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</si>
  <si>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</si>
  <si>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</si>
  <si>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</si>
  <si>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</si>
  <si>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</si>
  <si>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</si>
  <si>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</si>
  <si>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</si>
  <si>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</si>
  <si>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</si>
  <si>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</si>
  <si>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</si>
  <si>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</si>
  <si>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</si>
  <si>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</si>
  <si>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</si>
  <si>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</si>
  <si>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</si>
  <si>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</si>
  <si>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</si>
  <si>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</si>
  <si>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</si>
  <si>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</si>
  <si>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</si>
  <si>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</si>
  <si>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</si>
  <si>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</si>
  <si>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</si>
  <si>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</si>
  <si>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</si>
  <si>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</si>
  <si>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</si>
  <si>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</si>
  <si>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</si>
  <si>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</si>
  <si>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</si>
  <si>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</si>
  <si>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</si>
  <si>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</si>
  <si>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</si>
  <si>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</si>
  <si>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</si>
  <si>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</si>
  <si>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</si>
  <si>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</si>
  <si>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</si>
  <si>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</si>
  <si>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</si>
  <si>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</si>
  <si>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</si>
  <si>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</si>
  <si>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</si>
  <si>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</si>
  <si>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</si>
  <si>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</si>
  <si>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</si>
  <si>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</si>
  <si>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</si>
  <si>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</si>
  <si>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</si>
  <si>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</si>
  <si>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</si>
  <si>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</si>
  <si>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</si>
  <si>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</si>
  <si>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</si>
  <si>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</si>
  <si>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</si>
  <si>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</si>
  <si>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</si>
  <si>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</si>
  <si>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</si>
  <si>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</si>
  <si>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</si>
  <si>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</si>
  <si>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</si>
  <si>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</si>
  <si>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</si>
  <si>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</si>
  <si>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</si>
  <si>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</si>
  <si>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</si>
  <si>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</si>
  <si>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</si>
  <si>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</si>
  <si>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</si>
  <si>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</si>
  <si>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</si>
  <si>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</si>
  <si>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</si>
  <si>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</si>
  <si>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</si>
  <si>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</si>
  <si>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</si>
  <si>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</si>
  <si>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</si>
  <si>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</si>
  <si>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</si>
  <si>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</si>
  <si>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</si>
  <si>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</si>
  <si>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</si>
  <si>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</si>
  <si>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</si>
  <si>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</si>
  <si>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</si>
  <si>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</si>
  <si>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</si>
  <si>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</si>
  <si>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</si>
  <si>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</si>
  <si>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</si>
  <si>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</si>
  <si>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</si>
  <si>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</si>
  <si>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</si>
  <si>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</si>
  <si>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</si>
  <si>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</si>
  <si>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</si>
  <si>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</si>
  <si>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</si>
  <si>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</si>
  <si>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</si>
  <si>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</si>
  <si>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</si>
  <si>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</si>
  <si>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</si>
  <si>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</si>
  <si>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</si>
  <si>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</si>
  <si>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</si>
  <si>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</si>
  <si>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</si>
  <si>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</si>
  <si>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</si>
  <si>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</si>
  <si>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</si>
  <si>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</si>
  <si>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</si>
  <si>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</si>
  <si>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</si>
  <si>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</si>
  <si>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</si>
  <si>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</si>
  <si>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</si>
  <si>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</si>
  <si>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</si>
  <si>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</si>
  <si>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</si>
  <si>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</si>
  <si>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</si>
  <si>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</si>
  <si>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</si>
  <si>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</si>
  <si>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</si>
  <si>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</si>
  <si>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</si>
  <si>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</si>
  <si>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</si>
  <si>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</si>
  <si>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</si>
  <si>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</si>
  <si>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</si>
  <si>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</si>
  <si>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</si>
  <si>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</si>
  <si>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</si>
  <si>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</si>
  <si>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</si>
  <si>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</si>
  <si>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</si>
  <si>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</si>
  <si>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</si>
  <si>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</si>
  <si>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</si>
  <si>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</si>
  <si>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</si>
  <si>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</si>
  <si>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</si>
  <si>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</si>
  <si>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</si>
  <si>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</si>
  <si>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</si>
  <si>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</si>
  <si>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</si>
  <si>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</si>
  <si>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</si>
  <si>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</si>
  <si>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</si>
  <si>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</si>
  <si>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</si>
  <si>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</si>
  <si>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</si>
  <si>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</si>
  <si>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</si>
  <si>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</si>
  <si>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</si>
  <si>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</si>
  <si>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</si>
  <si>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</si>
  <si>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</si>
  <si>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</si>
  <si>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</si>
  <si>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</si>
  <si>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</si>
  <si>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</si>
  <si>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</si>
  <si>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</si>
  <si>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</si>
  <si>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</si>
  <si>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</si>
  <si>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</si>
  <si>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</si>
  <si>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</si>
  <si>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</si>
  <si>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</si>
  <si>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</si>
  <si>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</si>
  <si>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</si>
  <si>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</si>
  <si>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</si>
  <si>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</si>
  <si>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</si>
  <si>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</si>
  <si>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</si>
  <si>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</si>
  <si>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</si>
  <si>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</si>
  <si>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</si>
  <si>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</si>
  <si>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</si>
  <si>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</si>
  <si>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</si>
  <si>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</si>
  <si>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</si>
  <si>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</si>
  <si>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</si>
  <si>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</si>
  <si>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</si>
  <si>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</si>
  <si>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</si>
  <si>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</si>
  <si>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</si>
  <si>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</si>
  <si>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</si>
  <si>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</si>
  <si>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</si>
  <si>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</si>
  <si>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</si>
  <si>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</si>
  <si>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</si>
  <si>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</si>
  <si>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</si>
  <si>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</si>
  <si>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</si>
  <si>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</si>
  <si>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</si>
  <si>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</si>
  <si>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</si>
  <si>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</si>
  <si>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</si>
  <si>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</si>
  <si>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</si>
  <si>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</si>
  <si>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</si>
  <si>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</si>
  <si>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</si>
  <si>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</si>
  <si>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</si>
  <si>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</si>
  <si>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</si>
  <si>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</si>
  <si>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</si>
  <si>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</si>
  <si>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</si>
  <si>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</si>
  <si>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</si>
  <si>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</si>
  <si>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</si>
  <si>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</si>
  <si>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</si>
  <si>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</si>
  <si>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</si>
  <si>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</si>
  <si>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</si>
  <si>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</si>
  <si>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</si>
  <si>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</si>
  <si>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</si>
  <si>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</si>
  <si>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</si>
  <si>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</si>
  <si>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</si>
  <si>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</si>
  <si>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</si>
  <si>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</si>
  <si>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</si>
  <si>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</si>
  <si>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</si>
  <si>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</si>
  <si>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</si>
  <si>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</si>
  <si>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</si>
  <si>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</si>
  <si>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</si>
  <si>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</si>
  <si>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</si>
  <si>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</si>
  <si>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</si>
  <si>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</si>
  <si>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</si>
  <si>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</si>
  <si>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</si>
  <si>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</si>
  <si>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</si>
  <si>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</si>
  <si>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</si>
  <si>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</si>
  <si>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</si>
  <si>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</si>
  <si>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</si>
  <si>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</si>
  <si>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</si>
  <si>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</si>
  <si>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</si>
  <si>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</si>
  <si>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</si>
  <si>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</si>
  <si>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</si>
  <si>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</si>
  <si>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</si>
  <si>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</si>
  <si>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</si>
  <si>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</si>
  <si>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</si>
  <si>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</si>
  <si>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</si>
  <si>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</si>
  <si>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</si>
  <si>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</si>
  <si>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</si>
  <si>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</si>
  <si>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</si>
  <si>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</si>
  <si>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</si>
  <si>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</si>
  <si>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</si>
  <si>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</si>
  <si>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</si>
  <si>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</si>
  <si>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</si>
  <si>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</si>
  <si>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</si>
  <si>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</si>
  <si>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</si>
  <si>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</si>
  <si>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</si>
  <si>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</si>
  <si>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</si>
  <si>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</si>
  <si>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</si>
  <si>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</si>
  <si>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</si>
  <si>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</si>
  <si>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</si>
  <si>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</si>
  <si>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</si>
  <si>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</si>
  <si>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</si>
  <si>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</si>
  <si>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</si>
  <si>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</si>
  <si>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</si>
  <si>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</si>
  <si>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</si>
  <si>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</si>
  <si>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</si>
  <si>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</si>
  <si>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</si>
  <si>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</si>
  <si>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</si>
  <si>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</si>
  <si>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</si>
  <si>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</si>
  <si>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</si>
  <si>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</si>
  <si>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</si>
  <si>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</si>
  <si>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</si>
  <si>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</si>
  <si>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</si>
  <si>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</si>
  <si>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</si>
  <si>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</si>
  <si>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</si>
  <si>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</si>
  <si>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</si>
  <si>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</si>
  <si>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</si>
  <si>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</si>
  <si>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</si>
  <si>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</si>
  <si>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</si>
  <si>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</si>
  <si>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</si>
  <si>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</si>
  <si>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</si>
  <si>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</si>
  <si>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</si>
  <si>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</si>
  <si>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</si>
  <si>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</si>
  <si>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</si>
  <si>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</si>
  <si>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</si>
  <si>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</si>
  <si>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</si>
  <si>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</si>
  <si>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</si>
  <si>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</si>
  <si>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</si>
  <si>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</si>
  <si>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</si>
  <si>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</si>
  <si>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</si>
  <si>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</si>
  <si>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</si>
  <si>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</si>
  <si>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</si>
  <si>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</si>
  <si>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</si>
  <si>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</si>
  <si>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</si>
  <si>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</si>
  <si>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</si>
  <si>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</si>
  <si>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</si>
  <si>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</si>
  <si>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</si>
  <si>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</si>
  <si>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</si>
  <si>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</si>
  <si>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</si>
  <si>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</si>
  <si>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</si>
  <si>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</si>
  <si>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</si>
  <si>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</si>
  <si>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</si>
  <si>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</si>
  <si>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</si>
  <si>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</si>
  <si>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</si>
  <si>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</si>
  <si>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</si>
  <si>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</si>
  <si>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</si>
  <si>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</si>
  <si>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</si>
  <si>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</si>
  <si>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</si>
  <si>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</si>
  <si>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</si>
  <si>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</si>
  <si>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</si>
  <si>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</si>
  <si>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</si>
  <si>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</si>
  <si>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</si>
  <si>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</si>
  <si>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</si>
  <si>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</si>
  <si>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</si>
  <si>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</si>
  <si>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</si>
  <si>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</si>
  <si>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</si>
  <si>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</si>
  <si>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</si>
  <si>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</si>
  <si>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</si>
  <si>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</si>
  <si>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</si>
  <si>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</si>
  <si>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</si>
  <si>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</si>
  <si>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</si>
  <si>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</si>
  <si>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</si>
  <si>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</si>
  <si>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</si>
  <si>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</si>
  <si>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</si>
  <si>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</si>
  <si>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</si>
  <si>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</si>
  <si>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</si>
  <si>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</si>
  <si>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</si>
  <si>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</si>
  <si>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</si>
  <si>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</si>
  <si>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</si>
  <si>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</si>
  <si>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</si>
  <si>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</si>
  <si>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</si>
  <si>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</si>
  <si>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</si>
  <si>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</si>
  <si>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</si>
  <si>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</si>
  <si>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</si>
  <si>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</si>
  <si>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</si>
  <si>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</si>
  <si>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</si>
  <si>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</si>
  <si>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</si>
  <si>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</si>
  <si>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</si>
  <si>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</si>
  <si>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</si>
  <si>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</si>
  <si>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</si>
  <si>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</si>
  <si>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</si>
  <si>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</si>
  <si>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</si>
  <si>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</si>
  <si>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</si>
  <si>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</si>
  <si>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</si>
  <si>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</si>
  <si>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</si>
  <si>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</si>
  <si>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</si>
  <si>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</si>
  <si>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</si>
  <si>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</si>
  <si>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</si>
  <si>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</si>
  <si>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</si>
  <si>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</si>
  <si>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</si>
  <si>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</si>
  <si>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</si>
  <si>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</si>
  <si>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</si>
  <si>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</si>
  <si>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</si>
  <si>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</si>
  <si>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</si>
  <si>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</si>
  <si>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</si>
  <si>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</si>
  <si>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</si>
  <si>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</si>
  <si>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</si>
  <si>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</si>
  <si>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</si>
  <si>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</si>
  <si>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</si>
  <si>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</si>
  <si>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</si>
  <si>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</si>
  <si>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</si>
  <si>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</si>
  <si>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</si>
  <si>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</si>
  <si>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</si>
  <si>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</si>
  <si>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</si>
  <si>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</si>
  <si>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</si>
  <si>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</si>
  <si>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</si>
  <si>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</si>
  <si>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</si>
  <si>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</si>
  <si>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</si>
  <si>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</si>
  <si>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</si>
  <si>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</si>
  <si>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</si>
  <si>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</si>
  <si>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</si>
  <si>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</si>
  <si>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</si>
  <si>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</si>
  <si>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</si>
  <si>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</si>
  <si>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</si>
  <si>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</si>
  <si>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</si>
  <si>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</si>
  <si>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</si>
  <si>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</si>
  <si>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</si>
  <si>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</si>
  <si>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</si>
  <si>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</si>
  <si>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</si>
  <si>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</si>
  <si>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</si>
  <si>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</si>
  <si>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</si>
  <si>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</si>
  <si>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</si>
  <si>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</si>
  <si>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</si>
  <si>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</si>
  <si>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</si>
  <si>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</si>
  <si>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</si>
  <si>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</si>
  <si>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</si>
  <si>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</si>
  <si>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</si>
  <si>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</si>
  <si>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</si>
  <si>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</si>
  <si>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</si>
  <si>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</si>
  <si>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</si>
  <si>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</si>
  <si>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</si>
  <si>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</si>
  <si>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</si>
  <si>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</si>
  <si>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</si>
  <si>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</si>
  <si>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</si>
  <si>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</si>
  <si>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</si>
  <si>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</si>
  <si>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</si>
  <si>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</si>
  <si>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</si>
  <si>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</si>
  <si>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</si>
  <si>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</si>
  <si>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</si>
  <si>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</si>
  <si>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</si>
  <si>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</si>
  <si>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</si>
  <si>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</si>
  <si>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</si>
  <si>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</si>
  <si>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</si>
  <si>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</si>
  <si>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</si>
  <si>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</si>
  <si>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</si>
  <si>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</si>
  <si>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</si>
  <si>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</si>
  <si>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</si>
  <si>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</si>
  <si>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</si>
  <si>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</si>
  <si>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</si>
  <si>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</si>
  <si>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</si>
  <si>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</si>
  <si>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</si>
  <si>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</si>
  <si>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</si>
  <si>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</si>
  <si>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</si>
  <si>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</si>
  <si>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</si>
  <si>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</si>
  <si>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</si>
  <si>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</si>
  <si>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</si>
  <si>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</si>
  <si>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</si>
  <si>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</si>
  <si>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</si>
  <si>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</si>
  <si>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</si>
  <si>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</si>
  <si>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</si>
  <si>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</si>
  <si>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</si>
  <si>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</si>
  <si>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</si>
  <si>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</si>
  <si>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</si>
  <si>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</si>
  <si>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</si>
  <si>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</si>
  <si>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</si>
  <si>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</si>
  <si>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</si>
  <si>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</si>
  <si>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</si>
  <si>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</si>
  <si>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</si>
  <si>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</si>
  <si>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</si>
  <si>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</si>
  <si>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</si>
  <si>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</si>
  <si>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</si>
  <si>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</si>
  <si>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</si>
  <si>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</si>
  <si>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</si>
  <si>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</si>
  <si>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</si>
  <si>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</si>
  <si>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</si>
  <si>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</si>
  <si>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</si>
  <si>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</si>
  <si>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</si>
  <si>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</si>
  <si>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</si>
  <si>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</si>
  <si>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</si>
  <si>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</si>
  <si>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</si>
  <si>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</si>
  <si>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</si>
  <si>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</si>
  <si>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</si>
  <si>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</si>
  <si>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</si>
  <si>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</si>
  <si>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</si>
  <si>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</si>
  <si>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</si>
  <si>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</si>
  <si>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</si>
  <si>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</si>
  <si>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</si>
  <si>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</si>
  <si>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</si>
  <si>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</si>
  <si>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</si>
  <si>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</si>
  <si>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</si>
  <si>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</si>
  <si>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</si>
  <si>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</si>
  <si>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</si>
  <si>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</si>
  <si>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</si>
  <si>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</si>
  <si>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</si>
  <si>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</si>
  <si>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</si>
  <si>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</si>
  <si>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</si>
  <si>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</si>
  <si>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</si>
  <si>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</si>
  <si>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</si>
  <si>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</si>
  <si>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</si>
  <si>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</si>
  <si>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</si>
  <si>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</si>
  <si>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</si>
  <si>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</si>
  <si>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</si>
  <si>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</si>
  <si>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</si>
  <si>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</si>
  <si>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</si>
  <si>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</si>
  <si>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</si>
  <si>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</si>
  <si>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</si>
  <si>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</si>
  <si>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</si>
  <si>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</si>
  <si>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</si>
  <si>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</si>
  <si>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</si>
  <si>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</si>
  <si>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</si>
  <si>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</si>
  <si>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</si>
  <si>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</si>
  <si>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</si>
  <si>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</si>
  <si>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</si>
  <si>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</si>
  <si>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</si>
  <si>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</si>
  <si>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</si>
  <si>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</si>
  <si>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</si>
  <si>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</si>
  <si>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</si>
  <si>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</si>
  <si>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</si>
  <si>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</si>
  <si>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</si>
  <si>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</si>
  <si>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</si>
  <si>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</si>
  <si>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</si>
  <si>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</si>
  <si>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</si>
  <si>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</si>
  <si>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</si>
  <si>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</si>
  <si>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</si>
  <si>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</si>
  <si>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</si>
  <si>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</si>
  <si>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</si>
  <si>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</si>
  <si>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</si>
  <si>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</si>
  <si>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</si>
  <si>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</si>
  <si>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</si>
  <si>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</si>
  <si>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</si>
  <si>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</si>
  <si>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</si>
  <si>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</si>
  <si>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</si>
  <si>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</si>
  <si>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</si>
  <si>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</si>
  <si>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</si>
  <si>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</si>
  <si>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</si>
  <si>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</si>
  <si>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</si>
  <si>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</si>
  <si>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</si>
  <si>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</si>
  <si>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</si>
  <si>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</si>
  <si>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</si>
  <si>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</si>
  <si>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</si>
  <si>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</si>
  <si>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</si>
  <si>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</si>
  <si>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</si>
  <si>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</si>
  <si>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</si>
  <si>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</si>
  <si>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</si>
  <si>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</si>
  <si>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</si>
  <si>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</si>
  <si>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</si>
  <si>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</si>
  <si>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</si>
  <si>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</si>
  <si>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</si>
  <si>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</si>
  <si>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</si>
  <si>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</si>
  <si>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</si>
  <si>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</si>
  <si>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</si>
  <si>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</si>
  <si>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</si>
  <si>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</si>
  <si>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</si>
  <si>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</si>
  <si>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</si>
  <si>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</si>
  <si>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</si>
  <si>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</si>
  <si>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</si>
  <si>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</si>
  <si>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</si>
  <si>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</si>
  <si>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</si>
  <si>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</si>
  <si>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</si>
  <si>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</si>
  <si>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</si>
  <si>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</si>
  <si>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</si>
  <si>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</si>
  <si>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</si>
  <si>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</si>
  <si>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</si>
  <si>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</si>
  <si>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</si>
  <si>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</si>
  <si>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</si>
  <si>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</si>
  <si>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</si>
  <si>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</si>
  <si>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</si>
  <si>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</si>
  <si>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</si>
  <si>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</si>
  <si>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</si>
  <si>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</si>
  <si>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</si>
  <si>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</si>
  <si>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</si>
  <si>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</si>
  <si>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</si>
  <si>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</si>
  <si>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</si>
  <si>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</si>
  <si>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</si>
  <si>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</si>
  <si>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</si>
  <si>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</si>
  <si>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</si>
  <si>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</si>
  <si>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</si>
  <si>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</si>
  <si>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</si>
  <si>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</si>
  <si>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</si>
  <si>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</si>
  <si>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</si>
  <si>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</si>
  <si>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</si>
  <si>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</si>
  <si>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</si>
  <si>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</si>
  <si>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</si>
  <si>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</si>
  <si>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</si>
  <si>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</si>
  <si>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</si>
  <si>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</si>
  <si>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</si>
  <si>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</si>
  <si>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</si>
  <si>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</si>
  <si>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</si>
  <si>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</si>
  <si>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</si>
  <si>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</si>
  <si>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</si>
  <si>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</si>
  <si>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</si>
  <si>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</si>
  <si>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</si>
  <si>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</si>
  <si>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</si>
  <si>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</si>
  <si>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</si>
  <si>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</si>
  <si>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</si>
  <si>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</si>
  <si>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</si>
  <si>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</si>
  <si>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</si>
  <si>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</si>
  <si>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</si>
  <si>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</si>
  <si>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</si>
  <si>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</si>
  <si>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</si>
  <si>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</si>
  <si>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</si>
  <si>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</si>
  <si>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</si>
  <si>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</si>
  <si>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</si>
  <si>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</si>
  <si>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</si>
  <si>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</si>
  <si>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</si>
  <si>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</si>
  <si>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</si>
  <si>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</si>
  <si>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</si>
  <si>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</si>
  <si>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</si>
  <si>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</si>
  <si>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</si>
  <si>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</si>
  <si>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</si>
  <si>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</si>
  <si>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</si>
  <si>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</si>
  <si>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</si>
  <si>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</si>
  <si>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</si>
  <si>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</si>
  <si>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</si>
  <si>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</si>
  <si>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</si>
  <si>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</si>
  <si>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</si>
  <si>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</si>
  <si>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</si>
  <si>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</si>
  <si>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</si>
  <si>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</si>
  <si>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</si>
  <si>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</si>
  <si>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</si>
  <si>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</si>
  <si>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</si>
  <si>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</si>
  <si>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</si>
  <si>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</si>
  <si>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</si>
  <si>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</si>
  <si>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</si>
  <si>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</si>
  <si>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</si>
  <si>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</si>
  <si>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</si>
  <si>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</si>
  <si>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</si>
  <si>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</si>
  <si>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</si>
  <si>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</si>
  <si>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</si>
  <si>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</si>
  <si>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</si>
  <si>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</si>
  <si>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</si>
  <si>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</si>
  <si>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</si>
  <si>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</si>
  <si>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</si>
  <si>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</si>
  <si>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</si>
  <si>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</si>
  <si>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</si>
  <si>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</si>
  <si>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</si>
  <si>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</si>
  <si>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</si>
  <si>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</si>
  <si>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</si>
  <si>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</si>
  <si>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</si>
  <si>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</si>
  <si>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</si>
  <si>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</si>
  <si>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</si>
  <si>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</si>
  <si>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</si>
  <si>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</si>
  <si>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</si>
  <si>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</si>
  <si>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</si>
  <si>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</si>
  <si>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</si>
  <si>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</si>
  <si>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</si>
  <si>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</si>
  <si>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</si>
  <si>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</si>
  <si>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</si>
  <si>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</si>
  <si>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</si>
  <si>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</si>
  <si>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</si>
  <si>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</si>
  <si>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</si>
  <si>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</si>
  <si>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</si>
  <si>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</si>
  <si>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</si>
  <si>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</si>
  <si>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</si>
  <si>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</si>
  <si>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</si>
  <si>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</si>
  <si>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</si>
  <si>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</si>
  <si>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</si>
  <si>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</si>
  <si>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</si>
  <si>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</si>
  <si>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</si>
  <si>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</si>
  <si>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</si>
  <si>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</si>
  <si>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</si>
  <si>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</si>
  <si>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</si>
  <si>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</si>
  <si>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</si>
  <si>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</si>
  <si>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</si>
  <si>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</si>
  <si>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</si>
  <si>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</si>
  <si>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</si>
  <si>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</si>
  <si>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</si>
  <si>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</si>
  <si>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</si>
  <si>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</si>
  <si>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</si>
  <si>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</si>
  <si>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</si>
  <si>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</si>
  <si>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</si>
  <si>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</si>
  <si>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</si>
  <si>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</si>
  <si>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</si>
  <si>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</si>
  <si>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</si>
  <si>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</si>
  <si>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</si>
  <si>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</si>
  <si>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</si>
  <si>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</si>
  <si>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</si>
  <si>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</si>
  <si>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</si>
  <si>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</si>
  <si>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</si>
  <si>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</si>
  <si>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</si>
  <si>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</si>
  <si>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</si>
  <si>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</si>
  <si>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</si>
  <si>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</si>
  <si>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</si>
  <si>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</si>
  <si>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</si>
  <si>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</si>
  <si>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</si>
  <si>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</si>
  <si>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</si>
  <si>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</si>
  <si>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</si>
  <si>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</si>
  <si>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</si>
  <si>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</si>
  <si>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</si>
  <si>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</si>
  <si>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</si>
  <si>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</si>
  <si>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</si>
  <si>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</si>
  <si>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</si>
  <si>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</si>
  <si>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</si>
  <si>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</si>
  <si>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</si>
  <si>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</si>
  <si>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</si>
  <si>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</si>
  <si>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</si>
  <si>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</si>
  <si>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</si>
  <si>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</si>
  <si>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</si>
  <si>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</si>
  <si>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</si>
  <si>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</si>
  <si>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</si>
  <si>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</si>
  <si>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</si>
  <si>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</si>
  <si>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</si>
  <si>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</si>
  <si>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</si>
  <si>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</si>
  <si>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</si>
  <si>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</si>
  <si>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</si>
  <si>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</si>
  <si>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</si>
  <si>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</si>
  <si>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</si>
  <si>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</si>
  <si>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</si>
  <si>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</si>
  <si>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</si>
  <si>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</si>
  <si>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</si>
  <si>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</si>
  <si>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</si>
  <si>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</si>
  <si>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</si>
  <si>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</si>
  <si>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</si>
  <si>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</si>
  <si>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</si>
  <si>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</si>
  <si>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</si>
  <si>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</si>
  <si>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</si>
  <si>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</si>
  <si>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</si>
  <si>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</si>
  <si>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</si>
  <si>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</si>
  <si>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</si>
  <si>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</si>
  <si>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</si>
  <si>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</si>
  <si>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</si>
  <si>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</si>
  <si>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</si>
  <si>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</si>
  <si>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</si>
  <si>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</si>
  <si>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</si>
  <si>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</si>
  <si>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</si>
  <si>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</si>
  <si>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</si>
  <si>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</si>
  <si>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</si>
  <si>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</si>
  <si>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</si>
  <si>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</si>
  <si>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</si>
  <si>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</si>
  <si>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</si>
  <si>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</si>
  <si>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</si>
  <si>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</si>
  <si>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</si>
  <si>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</si>
  <si>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</si>
  <si>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</si>
  <si>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</si>
  <si>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</si>
  <si>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</si>
  <si>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</si>
  <si>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</si>
  <si>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</si>
  <si>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</si>
  <si>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</si>
  <si>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</si>
  <si>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</si>
  <si>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</si>
  <si>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</si>
  <si>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</si>
  <si>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</si>
  <si>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</si>
  <si>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</si>
  <si>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</si>
  <si>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</si>
  <si>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</si>
  <si>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</si>
  <si>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</si>
  <si>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</si>
  <si>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</si>
  <si>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</si>
  <si>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</si>
  <si>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</si>
  <si>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</si>
  <si>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</si>
  <si>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</si>
  <si>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</si>
  <si>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</si>
  <si>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</si>
  <si>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</si>
  <si>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</si>
  <si>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</si>
  <si>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</si>
  <si>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</si>
  <si>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</si>
  <si>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</si>
  <si>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</si>
  <si>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</si>
  <si>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</si>
  <si>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</si>
  <si>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</si>
  <si>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</si>
  <si>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</si>
  <si>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</si>
  <si>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</si>
  <si>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</si>
  <si>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</si>
  <si>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</si>
  <si>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</si>
  <si>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</si>
  <si>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</si>
  <si>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</si>
  <si>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</si>
  <si>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</si>
  <si>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</si>
  <si>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</si>
  <si>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</si>
  <si>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</si>
  <si>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</si>
  <si>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</si>
  <si>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</si>
  <si>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</si>
  <si>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</si>
  <si>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</si>
  <si>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</si>
  <si>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</si>
  <si>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</si>
  <si>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</si>
  <si>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</si>
  <si>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</si>
  <si>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</si>
  <si>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</si>
  <si>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</si>
  <si>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</si>
  <si>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</si>
  <si>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</si>
  <si>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</si>
  <si>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</si>
  <si>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</si>
  <si>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</si>
  <si>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</si>
  <si>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</si>
  <si>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</si>
  <si>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</si>
  <si>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</si>
  <si>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</si>
  <si>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</si>
  <si>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</si>
  <si>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</si>
  <si>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</si>
  <si>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</si>
  <si>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</si>
  <si>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</si>
  <si>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</si>
  <si>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</si>
  <si>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</si>
  <si>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</si>
  <si>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</si>
  <si>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</si>
  <si>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</si>
  <si>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</si>
  <si>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</si>
  <si>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</si>
  <si>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</si>
  <si>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</si>
  <si>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</si>
  <si>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</si>
  <si>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</si>
  <si>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</si>
  <si>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</si>
  <si>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</si>
  <si>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</si>
  <si>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</si>
  <si>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</si>
  <si>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</si>
  <si>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</si>
  <si>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</si>
  <si>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</si>
  <si>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</si>
  <si>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</si>
  <si>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</si>
  <si>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</si>
  <si>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</si>
  <si>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</si>
  <si>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</si>
  <si>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</si>
  <si>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</si>
  <si>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</si>
  <si>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</si>
  <si>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</si>
  <si>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</si>
  <si>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</si>
  <si>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</si>
  <si>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</si>
  <si>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</si>
  <si>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</si>
  <si>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</si>
  <si>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</si>
  <si>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</si>
  <si>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</si>
  <si>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</si>
  <si>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</si>
  <si>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</si>
  <si>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</si>
  <si>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</si>
  <si>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</si>
  <si>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</si>
  <si>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</si>
  <si>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</si>
  <si>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</si>
  <si>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</si>
  <si>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</si>
  <si>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</si>
  <si>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</si>
  <si>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</si>
  <si>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</si>
  <si>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</si>
  <si>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</si>
  <si>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</si>
  <si>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</si>
  <si>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</si>
  <si>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</si>
  <si>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</si>
  <si>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</si>
  <si>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</si>
  <si>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</si>
  <si>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</si>
  <si>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</si>
  <si>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</si>
  <si>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</si>
  <si>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</si>
  <si>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</si>
  <si>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</si>
  <si>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</si>
  <si>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</si>
  <si>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</si>
  <si>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</si>
  <si>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</si>
  <si>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</si>
  <si>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</si>
  <si>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</si>
  <si>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</si>
  <si>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</si>
  <si>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</si>
  <si>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</si>
  <si>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</si>
  <si>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</si>
  <si>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</si>
  <si>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</si>
  <si>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</si>
  <si>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</si>
  <si>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</si>
  <si>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</si>
  <si>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</si>
  <si>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</si>
  <si>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</si>
  <si>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</si>
  <si>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</si>
  <si>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</si>
  <si>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</si>
  <si>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</si>
  <si>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</si>
  <si>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</si>
  <si>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</si>
  <si>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</si>
  <si>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</si>
  <si>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</si>
  <si>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</si>
  <si>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</si>
  <si>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</si>
  <si>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</si>
  <si>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</si>
  <si>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</si>
  <si>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</si>
  <si>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</si>
  <si>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</si>
  <si>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</si>
  <si>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</si>
  <si>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</si>
  <si>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</si>
  <si>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</si>
  <si>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</si>
  <si>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</si>
  <si>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</si>
  <si>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</si>
  <si>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</si>
  <si>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</si>
  <si>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</si>
  <si>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</si>
  <si>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</si>
  <si>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</si>
  <si>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</si>
  <si>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</si>
  <si>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</si>
  <si>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</si>
  <si>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</si>
  <si>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</si>
  <si>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</si>
  <si>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</si>
  <si>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</si>
  <si>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</si>
  <si>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</si>
  <si>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</si>
  <si>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</si>
  <si>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</si>
  <si>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</si>
  <si>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</si>
  <si>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</si>
  <si>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</si>
  <si>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</si>
  <si>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</si>
  <si>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</si>
  <si>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</si>
  <si>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</si>
  <si>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</si>
  <si>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</si>
  <si>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</si>
  <si>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</si>
  <si>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</si>
  <si>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</si>
  <si>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</si>
  <si>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</si>
  <si>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</si>
  <si>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</si>
  <si>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</si>
  <si>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</si>
  <si>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</si>
  <si>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</si>
  <si>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</si>
  <si>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</si>
  <si>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</si>
  <si>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</si>
  <si>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</si>
  <si>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</si>
  <si>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</si>
  <si>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</si>
  <si>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</si>
  <si>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</si>
  <si>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</si>
  <si>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</si>
  <si>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</si>
  <si>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</si>
  <si>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</si>
  <si>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</si>
  <si>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</si>
  <si>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</si>
  <si>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</si>
  <si>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</si>
  <si>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</si>
  <si>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</si>
  <si>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</si>
  <si>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</si>
  <si>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</si>
  <si>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</si>
  <si>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</si>
  <si>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</si>
  <si>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</si>
  <si>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</si>
  <si>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</si>
  <si>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</si>
  <si>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</si>
  <si>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</si>
  <si>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</si>
  <si>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</si>
  <si>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</si>
  <si>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</si>
  <si>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</si>
  <si>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</si>
  <si>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</si>
  <si>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</si>
  <si>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</si>
  <si>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</si>
  <si>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</si>
  <si>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</si>
  <si>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</si>
  <si>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</si>
  <si>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</si>
  <si>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</si>
  <si>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</si>
  <si>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</si>
  <si>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</si>
  <si>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</si>
  <si>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</si>
  <si>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</si>
  <si>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</si>
  <si>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</si>
  <si>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</si>
  <si>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</si>
  <si>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</si>
  <si>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</si>
  <si>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</si>
  <si>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</si>
  <si>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</si>
  <si>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</si>
  <si>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</si>
  <si>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</si>
  <si>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</si>
  <si>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</si>
  <si>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</si>
  <si>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</si>
  <si>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</si>
  <si>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</si>
  <si>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</si>
  <si>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</si>
  <si>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</si>
  <si>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</si>
  <si>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</si>
  <si>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</si>
  <si>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</si>
  <si>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</si>
  <si>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</si>
  <si>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</si>
  <si>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</si>
  <si>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</si>
  <si>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</si>
  <si>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</si>
  <si>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</si>
  <si>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</si>
  <si>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</si>
  <si>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</si>
  <si>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</si>
  <si>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</si>
  <si>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</si>
  <si>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</si>
  <si>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</si>
  <si>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</si>
  <si>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</si>
  <si>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</si>
  <si>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</si>
  <si>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</si>
  <si>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</si>
  <si>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</si>
  <si>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</si>
  <si>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</si>
  <si>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</si>
  <si>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</si>
  <si>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</si>
  <si>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</si>
  <si>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</si>
  <si>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</si>
  <si>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</si>
  <si>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</si>
  <si>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</si>
  <si>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</si>
  <si>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</si>
  <si>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</si>
  <si>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</si>
  <si>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</si>
  <si>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</si>
  <si>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</si>
  <si>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</si>
  <si>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</si>
  <si>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</si>
  <si>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</si>
  <si>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</si>
  <si>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</si>
  <si>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</si>
  <si>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</si>
  <si>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</si>
  <si>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</si>
  <si>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</si>
  <si>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</si>
  <si>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</si>
  <si>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</si>
  <si>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</si>
  <si>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</si>
  <si>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</si>
  <si>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</si>
  <si>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</si>
  <si>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</si>
  <si>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</si>
  <si>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</si>
  <si>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</si>
  <si>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</si>
  <si>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</si>
  <si>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</si>
  <si>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</si>
  <si>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</si>
  <si>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</si>
  <si>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</si>
  <si>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</si>
  <si>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</si>
  <si>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</si>
  <si>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</si>
  <si>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</si>
  <si>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</si>
  <si>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</si>
  <si>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</si>
  <si>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</si>
  <si>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</si>
  <si>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</si>
  <si>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</si>
  <si>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</si>
  <si>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</si>
  <si>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</si>
  <si>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</si>
  <si>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</si>
  <si>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</si>
  <si>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</si>
  <si>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</si>
  <si>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</si>
  <si>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</si>
  <si>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</si>
  <si>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</si>
  <si>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</si>
  <si>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</si>
  <si>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</si>
  <si>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</si>
  <si>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</si>
  <si>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</si>
  <si>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</si>
  <si>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</si>
  <si>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</si>
  <si>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</si>
  <si>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</si>
  <si>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</si>
  <si>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</si>
  <si>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</si>
  <si>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</si>
  <si>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</si>
  <si>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</si>
  <si>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</si>
  <si>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</si>
  <si>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</si>
  <si>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</si>
  <si>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</si>
  <si>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</si>
  <si>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</si>
  <si>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</si>
  <si>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</si>
  <si>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</si>
  <si>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</si>
  <si>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</si>
  <si>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</si>
  <si>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</si>
  <si>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</si>
  <si>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</si>
  <si>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</si>
  <si>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</si>
  <si>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</si>
  <si>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</si>
  <si>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</si>
  <si>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</si>
  <si>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</si>
  <si>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</si>
  <si>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</si>
  <si>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</si>
  <si>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</si>
  <si>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</si>
  <si>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</si>
  <si>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</si>
  <si>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</si>
  <si>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</si>
  <si>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</si>
  <si>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</si>
  <si>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</si>
  <si>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</si>
  <si>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</si>
  <si>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</si>
  <si>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</si>
  <si>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</si>
  <si>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</si>
  <si>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</si>
  <si>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</si>
  <si>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</si>
  <si>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</si>
  <si>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</si>
  <si>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</si>
  <si>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</si>
  <si>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</si>
  <si>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</si>
  <si>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</si>
  <si>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</si>
  <si>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</si>
  <si>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</si>
  <si>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</si>
  <si>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</si>
  <si>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</si>
  <si>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</si>
  <si>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</si>
  <si>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</si>
  <si>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</si>
  <si>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</si>
  <si>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</si>
  <si>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</si>
  <si>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</si>
  <si>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</si>
  <si>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</si>
  <si>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</si>
  <si>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</si>
  <si>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</si>
  <si>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</si>
  <si>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</si>
  <si>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</si>
  <si>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</si>
  <si>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</si>
  <si>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</si>
  <si>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</si>
  <si>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</si>
  <si>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</si>
  <si>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</si>
  <si>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</si>
  <si>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</si>
  <si>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</si>
  <si>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</si>
  <si>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</si>
  <si>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</si>
  <si>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</si>
  <si>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</si>
  <si>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</si>
  <si>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</si>
  <si>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</si>
  <si>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</si>
  <si>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</si>
  <si>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</si>
  <si>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</si>
  <si>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</si>
  <si>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</si>
  <si>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</si>
  <si>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</si>
  <si>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</si>
  <si>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</si>
  <si>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</si>
  <si>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</si>
  <si>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</si>
  <si>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</si>
  <si>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</si>
  <si>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</si>
  <si>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</si>
  <si>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</si>
  <si>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</si>
  <si>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</si>
  <si>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</si>
  <si>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</si>
  <si>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</si>
  <si>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</si>
  <si>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</si>
  <si>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</si>
  <si>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</si>
  <si>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</si>
  <si>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</si>
  <si>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</si>
  <si>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</si>
  <si>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</si>
  <si>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</si>
  <si>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</si>
  <si>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</si>
  <si>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</si>
  <si>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</si>
  <si>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</si>
  <si>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</si>
  <si>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</si>
  <si>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</si>
  <si>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</si>
  <si>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</si>
  <si>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</si>
  <si>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</si>
  <si>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</si>
  <si>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</si>
  <si>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</si>
  <si>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</si>
  <si>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</si>
  <si>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</si>
  <si>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</si>
  <si>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</si>
  <si>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</si>
  <si>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</si>
  <si>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</si>
  <si>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</si>
  <si>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</si>
  <si>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</si>
  <si>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</si>
  <si>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</si>
  <si>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</si>
  <si>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</si>
  <si>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</si>
  <si>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</si>
  <si>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</si>
  <si>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</si>
  <si>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</si>
  <si>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</si>
  <si>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</si>
  <si>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</si>
  <si>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</si>
  <si>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</si>
  <si>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</si>
  <si>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</si>
  <si>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</si>
  <si>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</si>
  <si>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</si>
  <si>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</si>
  <si>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</si>
  <si>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</si>
  <si>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</si>
  <si>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</si>
  <si>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</si>
  <si>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</si>
  <si>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</si>
  <si>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</si>
  <si>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</si>
  <si>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</si>
  <si>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</si>
  <si>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</si>
  <si>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</si>
  <si>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</si>
  <si>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</si>
  <si>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</si>
  <si>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</si>
  <si>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</si>
  <si>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</si>
  <si>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</si>
  <si>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</si>
  <si>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</si>
  <si>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</si>
  <si>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</si>
  <si>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</si>
  <si>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</si>
  <si>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</si>
  <si>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</si>
  <si>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</si>
  <si>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</si>
  <si>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</si>
  <si>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</si>
  <si>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</si>
  <si>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</si>
  <si>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</si>
  <si>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</si>
  <si>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</si>
  <si>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</si>
  <si>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</si>
  <si>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</si>
  <si>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</si>
  <si>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</si>
  <si>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</si>
  <si>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</si>
  <si>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</si>
  <si>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</si>
  <si>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</si>
  <si>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</si>
  <si>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</si>
  <si>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</si>
  <si>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</si>
  <si>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</si>
  <si>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</si>
  <si>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</si>
  <si>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</si>
  <si>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</si>
  <si>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</si>
  <si>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</si>
  <si>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</si>
  <si>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</si>
  <si>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</si>
  <si>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</si>
  <si>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</si>
  <si>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</si>
  <si>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</si>
  <si>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</si>
  <si>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</si>
  <si>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</si>
  <si>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</si>
  <si>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</si>
  <si>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</si>
  <si>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</si>
  <si>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</si>
  <si>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</si>
  <si>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</si>
  <si>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</si>
  <si>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</si>
  <si>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</si>
  <si>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</si>
  <si>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</si>
  <si>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</si>
  <si>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</si>
  <si>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</si>
  <si>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</si>
  <si>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</si>
  <si>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</si>
  <si>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</si>
  <si>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</si>
  <si>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</si>
  <si>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</si>
  <si>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</si>
  <si>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</si>
  <si>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</si>
  <si>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</si>
  <si>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</si>
  <si>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</si>
  <si>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</si>
  <si>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</si>
  <si>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</si>
  <si>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</si>
  <si>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</si>
  <si>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</si>
  <si>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</si>
  <si>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</si>
  <si>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</si>
  <si>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</si>
  <si>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</si>
  <si>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</si>
  <si>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</si>
  <si>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</si>
  <si>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</si>
  <si>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</si>
  <si>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</si>
  <si>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</si>
  <si>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</si>
  <si>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</si>
  <si>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</si>
  <si>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</si>
  <si>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</si>
  <si>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</si>
  <si>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</si>
  <si>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</si>
  <si>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</si>
  <si>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</si>
  <si>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</si>
  <si>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</si>
  <si>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</si>
  <si>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</si>
  <si>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</si>
  <si>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</si>
  <si>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</si>
  <si>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</si>
  <si>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</si>
  <si>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</si>
  <si>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</si>
  <si>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</si>
  <si>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</si>
  <si>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</si>
  <si>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</si>
  <si>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</si>
  <si>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</si>
  <si>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</si>
  <si>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</si>
  <si>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</si>
  <si>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</si>
  <si>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</si>
  <si>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</si>
  <si>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</si>
  <si>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</si>
  <si>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</si>
  <si>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</si>
  <si>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</si>
  <si>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</si>
  <si>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</si>
  <si>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</si>
  <si>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</si>
  <si>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</si>
  <si>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</si>
  <si>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</si>
  <si>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</si>
  <si>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</si>
  <si>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</si>
  <si>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</si>
  <si>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</si>
  <si>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</si>
  <si>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</si>
  <si>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</si>
  <si>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</si>
  <si>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</si>
  <si>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</si>
  <si>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</si>
  <si>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</si>
  <si>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</si>
  <si>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</si>
  <si>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</si>
  <si>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</si>
  <si>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</si>
  <si>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</si>
  <si>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</si>
  <si>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</si>
  <si>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</si>
  <si>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</si>
  <si>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</si>
  <si>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</si>
  <si>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</si>
  <si>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</si>
  <si>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</si>
  <si>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</si>
  <si>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</si>
  <si>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</si>
  <si>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</si>
  <si>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</si>
  <si>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</si>
  <si>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</si>
  <si>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</si>
  <si>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</si>
  <si>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</si>
  <si>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</si>
  <si>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</si>
  <si>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</si>
  <si>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</si>
  <si>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</si>
  <si>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</si>
  <si>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</si>
  <si>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</si>
  <si>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</si>
  <si>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</si>
  <si>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</si>
  <si>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</si>
  <si>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</si>
  <si>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</si>
  <si>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</si>
  <si>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</si>
  <si>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</si>
  <si>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</si>
  <si>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</si>
  <si>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</si>
  <si>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</si>
  <si>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</si>
  <si>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</si>
  <si>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</si>
  <si>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</si>
  <si>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</si>
  <si>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</si>
  <si>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</si>
  <si>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</si>
  <si>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</si>
  <si>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</si>
  <si>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</si>
  <si>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</si>
  <si>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</si>
  <si>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</si>
  <si>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</si>
  <si>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</si>
  <si>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</si>
  <si>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</si>
  <si>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</si>
  <si>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</si>
  <si>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</si>
  <si>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</si>
  <si>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</si>
  <si>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</si>
  <si>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</si>
  <si>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</si>
  <si>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</si>
  <si>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</si>
  <si>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</si>
  <si>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</si>
  <si>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</si>
  <si>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</si>
  <si>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</si>
  <si>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</si>
  <si>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</si>
  <si>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</si>
  <si>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</si>
  <si>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</si>
  <si>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</si>
  <si>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</si>
  <si>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</si>
  <si>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</si>
  <si>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</si>
  <si>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</si>
  <si>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</si>
  <si>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</si>
  <si>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</si>
  <si>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</si>
  <si>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</si>
  <si>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</si>
  <si>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</si>
  <si>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</si>
  <si>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</si>
  <si>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</si>
  <si>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</si>
  <si>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</si>
  <si>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</si>
  <si>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</si>
  <si>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</si>
  <si>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</si>
  <si>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</si>
  <si>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</si>
  <si>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</si>
  <si>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</si>
  <si>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</si>
  <si>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</si>
  <si>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</si>
  <si>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</si>
  <si>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</si>
  <si>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</si>
  <si>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</si>
  <si>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</si>
  <si>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</si>
  <si>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</si>
  <si>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</si>
  <si>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</si>
  <si>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</si>
  <si>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</si>
  <si>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</si>
  <si>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</si>
  <si>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</si>
  <si>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</si>
  <si>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</si>
  <si>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</si>
  <si>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</si>
  <si>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</si>
  <si>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</si>
  <si>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</si>
  <si>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</si>
  <si>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</si>
  <si>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</si>
  <si>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</si>
  <si>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</si>
  <si>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</si>
  <si>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</si>
  <si>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</si>
  <si>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</si>
  <si>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</si>
  <si>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</si>
  <si>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</si>
  <si>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</si>
  <si>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</si>
  <si>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</si>
  <si>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</si>
  <si>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</si>
  <si>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</si>
  <si>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</si>
  <si>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</si>
  <si>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</si>
  <si>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</si>
  <si>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</si>
  <si>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</si>
  <si>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</si>
  <si>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</si>
  <si>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</si>
  <si>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</si>
  <si>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</si>
  <si>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</si>
  <si>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</si>
  <si>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</si>
  <si>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</si>
  <si>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</si>
  <si>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</si>
  <si>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</si>
  <si>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</si>
  <si>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</si>
  <si>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</si>
  <si>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</si>
  <si>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</si>
  <si>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</si>
  <si>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</si>
  <si>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</si>
  <si>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</si>
  <si>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</si>
  <si>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</si>
  <si>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</si>
  <si>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</si>
  <si>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</si>
  <si>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</si>
  <si>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</si>
  <si>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</si>
  <si>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</si>
  <si>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</si>
  <si>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</si>
  <si>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</si>
  <si>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</si>
  <si>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</si>
  <si>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</si>
  <si>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</si>
  <si>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</si>
  <si>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</si>
  <si>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</si>
  <si>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</si>
  <si>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</si>
  <si>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</si>
  <si>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</si>
  <si>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</si>
  <si>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</si>
  <si>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</si>
  <si>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</si>
  <si>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</si>
  <si>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</si>
  <si>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</si>
  <si>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</si>
  <si>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</si>
  <si>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</si>
  <si>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</si>
  <si>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</si>
  <si>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</si>
  <si>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</si>
  <si>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</si>
  <si>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</si>
  <si>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</si>
  <si>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</si>
  <si>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</si>
  <si>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</si>
  <si>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</si>
  <si>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</si>
  <si>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</si>
  <si>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</si>
  <si>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</si>
  <si>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</si>
  <si>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</si>
  <si>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</si>
  <si>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</si>
  <si>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</si>
  <si>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</si>
  <si>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</si>
  <si>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</si>
  <si>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</si>
  <si>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</si>
  <si>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</si>
  <si>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</si>
  <si>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</si>
  <si>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</si>
  <si>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</si>
  <si>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</si>
  <si>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</si>
  <si>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</si>
  <si>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</si>
  <si>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</si>
  <si>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</si>
  <si>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</si>
  <si>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</si>
  <si>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</si>
  <si>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</si>
  <si>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</si>
  <si>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</si>
  <si>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</si>
  <si>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</si>
  <si>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</si>
  <si>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</si>
  <si>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</si>
  <si>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</si>
  <si>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</si>
  <si>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</si>
  <si>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</si>
  <si>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</si>
  <si>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</si>
  <si>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</si>
  <si>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</si>
  <si>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</si>
  <si>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</si>
  <si>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</si>
  <si>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</si>
  <si>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</si>
  <si>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</si>
  <si>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</si>
  <si>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</si>
  <si>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</si>
  <si>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</si>
  <si>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</si>
  <si>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</si>
  <si>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</si>
  <si>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</si>
  <si>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</si>
  <si>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</si>
  <si>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</si>
  <si>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</si>
  <si>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</si>
  <si>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</si>
  <si>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</si>
  <si>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</si>
  <si>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</si>
  <si>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</si>
  <si>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</si>
  <si>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</si>
  <si>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</si>
  <si>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</si>
  <si>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</si>
  <si>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</si>
  <si>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</si>
  <si>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</si>
  <si>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</si>
  <si>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</si>
  <si>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</si>
  <si>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</si>
  <si>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</si>
  <si>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</si>
  <si>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</si>
  <si>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</si>
  <si>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</si>
  <si>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</si>
  <si>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</si>
  <si>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</si>
  <si>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</si>
  <si>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</si>
  <si>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</si>
  <si>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</si>
  <si>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</si>
  <si>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</si>
  <si>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</si>
  <si>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</si>
  <si>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</si>
  <si>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</si>
  <si>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</si>
  <si>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</si>
  <si>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</si>
  <si>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</si>
  <si>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</si>
  <si>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</si>
  <si>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</si>
  <si>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</si>
  <si>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</si>
  <si>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</si>
  <si>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</si>
  <si>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</si>
  <si>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</si>
  <si>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</si>
  <si>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</si>
  <si>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</si>
  <si>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</si>
  <si>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</si>
  <si>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</si>
  <si>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</si>
  <si>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</si>
  <si>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</si>
  <si>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</si>
  <si>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</si>
  <si>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</si>
  <si>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</si>
  <si>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</si>
  <si>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</si>
  <si>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</si>
  <si>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</si>
  <si>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</si>
  <si>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</si>
  <si>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</si>
  <si>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</si>
  <si>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</si>
  <si>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</si>
  <si>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</si>
  <si>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</si>
  <si>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</si>
  <si>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</si>
  <si>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</si>
  <si>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</si>
  <si>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</si>
  <si>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</si>
  <si>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</si>
  <si>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</si>
  <si>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</si>
  <si>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</si>
  <si>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</si>
  <si>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</si>
  <si>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</si>
  <si>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</si>
  <si>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</si>
  <si>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</si>
  <si>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</si>
  <si>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</si>
  <si>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</si>
  <si>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</si>
  <si>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</si>
  <si>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</si>
  <si>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</si>
  <si>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</si>
  <si>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</si>
  <si>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</si>
  <si>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</si>
  <si>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</si>
  <si>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</si>
  <si>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</si>
  <si>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</si>
  <si>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</si>
  <si>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</si>
  <si>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</si>
  <si>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</si>
  <si>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</si>
  <si>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</si>
  <si>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</si>
  <si>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</si>
  <si>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</si>
  <si>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</si>
  <si>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</si>
  <si>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</si>
  <si>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</si>
  <si>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</si>
  <si>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</si>
  <si>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</si>
  <si>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</si>
  <si>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</si>
  <si>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</si>
  <si>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</si>
  <si>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</si>
  <si>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</si>
  <si>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</si>
  <si>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</si>
  <si>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</si>
  <si>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</si>
  <si>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</si>
  <si>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</si>
  <si>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</si>
  <si>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</si>
  <si>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</si>
  <si>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</si>
  <si>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</si>
  <si>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</si>
  <si>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</si>
  <si>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</si>
  <si>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</si>
  <si>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</si>
  <si>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</si>
  <si>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</si>
  <si>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</si>
  <si>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</si>
  <si>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</si>
  <si>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</si>
  <si>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</si>
  <si>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</si>
  <si>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</si>
  <si>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</si>
  <si>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</si>
  <si>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</si>
  <si>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</si>
  <si>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</si>
  <si>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</si>
  <si>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</si>
  <si>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</si>
  <si>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</si>
  <si>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</si>
  <si>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</si>
  <si>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</si>
  <si>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</si>
  <si>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</si>
  <si>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</si>
  <si>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</si>
  <si>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</si>
  <si>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</si>
  <si>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</si>
  <si>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</si>
  <si>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</si>
  <si>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</si>
  <si>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</si>
  <si>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</si>
  <si>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</si>
  <si>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</si>
  <si>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</si>
  <si>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</si>
  <si>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</si>
  <si>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</si>
  <si>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</si>
  <si>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</si>
  <si>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</si>
  <si>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</si>
  <si>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</si>
  <si>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</si>
  <si>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</si>
  <si>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</si>
  <si>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</si>
  <si>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</si>
  <si>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</si>
  <si>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</si>
  <si>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</si>
  <si>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</si>
  <si>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</si>
  <si>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</si>
  <si>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</si>
  <si>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</si>
  <si>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</si>
  <si>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</si>
  <si>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</si>
  <si>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</si>
  <si>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</si>
  <si>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</si>
  <si>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</si>
  <si>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</si>
  <si>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</si>
  <si>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</si>
  <si>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</si>
  <si>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</si>
  <si>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</si>
  <si>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</si>
  <si>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</si>
  <si>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</si>
  <si>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</si>
  <si>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</si>
  <si>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</si>
  <si>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</si>
  <si>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</si>
  <si>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</si>
  <si>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</si>
  <si>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</si>
  <si>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</si>
  <si>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</si>
  <si>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</si>
  <si>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</si>
  <si>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</si>
  <si>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</si>
  <si>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</si>
  <si>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</si>
  <si>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</si>
  <si>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</si>
  <si>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</si>
  <si>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</si>
  <si>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</si>
  <si>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</si>
  <si>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</si>
  <si>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</si>
  <si>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</si>
  <si>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</si>
  <si>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</si>
  <si>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</si>
  <si>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</si>
  <si>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</si>
  <si>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</si>
  <si>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</si>
  <si>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</si>
  <si>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</si>
  <si>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</si>
  <si>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</si>
  <si>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</si>
  <si>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</si>
  <si>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</si>
  <si>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</si>
  <si>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</si>
  <si>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</si>
  <si>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</si>
  <si>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</si>
  <si>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</si>
  <si>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</si>
  <si>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</si>
  <si>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</si>
  <si>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</si>
  <si>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</si>
  <si>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</si>
  <si>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</si>
  <si>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</si>
  <si>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</si>
  <si>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</si>
  <si>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</si>
  <si>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</si>
  <si>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</si>
  <si>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</si>
  <si>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</si>
  <si>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</si>
  <si>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</si>
  <si>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</si>
  <si>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</si>
  <si>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</si>
  <si>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</si>
  <si>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</si>
  <si>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</si>
  <si>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</si>
  <si>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</si>
  <si>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</si>
  <si>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</si>
  <si>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</si>
  <si>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</si>
  <si>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</si>
  <si>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</si>
  <si>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</si>
  <si>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</si>
  <si>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</si>
  <si>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</si>
  <si>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</si>
  <si>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</si>
  <si>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</si>
  <si>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</si>
  <si>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</si>
  <si>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</si>
  <si>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</si>
  <si>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</si>
  <si>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</si>
  <si>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</si>
  <si>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</si>
  <si>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</si>
  <si>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</si>
  <si>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</si>
  <si>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</si>
  <si>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</si>
  <si>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</si>
  <si>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</si>
  <si>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</si>
  <si>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</si>
  <si>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</si>
  <si>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</si>
  <si>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</si>
  <si>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</si>
  <si>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</si>
  <si>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</si>
  <si>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</si>
  <si>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</si>
  <si>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</si>
  <si>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</si>
  <si>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</si>
  <si>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</si>
  <si>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</si>
  <si>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</si>
  <si>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</si>
  <si>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</si>
  <si>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</si>
  <si>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</si>
  <si>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</si>
  <si>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</si>
  <si>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</si>
  <si>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</si>
  <si>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</si>
  <si>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</si>
  <si>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</si>
  <si>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</si>
  <si>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</si>
  <si>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</si>
  <si>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</si>
  <si>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</si>
  <si>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</si>
  <si>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</si>
  <si>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</si>
  <si>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</si>
  <si>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</si>
  <si>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</si>
  <si>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</si>
  <si>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</si>
  <si>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</si>
  <si>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</si>
  <si>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</si>
  <si>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</si>
  <si>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</si>
  <si>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</si>
  <si>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</si>
  <si>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</si>
  <si>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</si>
  <si>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</si>
  <si>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</si>
  <si>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</si>
  <si>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</si>
  <si>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</si>
  <si>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</si>
  <si>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</si>
  <si>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</si>
  <si>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</si>
  <si>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</si>
  <si>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</si>
  <si>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</si>
  <si>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</si>
  <si>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</si>
  <si>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</si>
  <si>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</si>
  <si>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</si>
  <si>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</si>
  <si>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</si>
  <si>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</si>
  <si>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</si>
  <si>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</si>
  <si>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</si>
  <si>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</si>
  <si>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</si>
  <si>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</si>
  <si>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</si>
  <si>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</si>
  <si>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</si>
  <si>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</si>
  <si>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</si>
  <si>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</si>
  <si>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</si>
  <si>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</si>
  <si>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</si>
  <si>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</si>
  <si>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</si>
  <si>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</si>
  <si>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</si>
  <si>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</si>
  <si>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</si>
  <si>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</si>
  <si>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</si>
  <si>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</si>
  <si>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</si>
  <si>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</si>
  <si>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</si>
  <si>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</si>
  <si>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</si>
  <si>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</si>
  <si>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</si>
  <si>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</si>
  <si>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</si>
  <si>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</si>
  <si>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</si>
  <si>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</si>
  <si>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</si>
  <si>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</si>
  <si>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</si>
  <si>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</si>
  <si>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</si>
  <si>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</si>
  <si>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</si>
  <si>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</si>
  <si>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</si>
  <si>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</si>
  <si>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</si>
  <si>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</si>
  <si>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</si>
  <si>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</si>
  <si>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</si>
  <si>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</si>
  <si>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</si>
  <si>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</si>
  <si>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</si>
  <si>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</si>
  <si>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</si>
  <si>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</si>
  <si>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</si>
  <si>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</si>
  <si>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</si>
  <si>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</si>
  <si>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</si>
  <si>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</si>
  <si>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</si>
  <si>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</si>
  <si>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</si>
  <si>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</si>
  <si>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</si>
  <si>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</si>
  <si>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</si>
  <si>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</si>
  <si>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</si>
  <si>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</si>
  <si>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</si>
  <si>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</si>
  <si>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</si>
  <si>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</si>
  <si>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</si>
  <si>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</si>
  <si>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</si>
  <si>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</si>
  <si>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</si>
  <si>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</si>
  <si>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</si>
  <si>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</si>
  <si>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</si>
  <si>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</si>
  <si>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</si>
  <si>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</si>
  <si>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</si>
  <si>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</si>
  <si>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</si>
  <si>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</si>
  <si>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</si>
  <si>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</si>
  <si>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</si>
  <si>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</si>
  <si>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</si>
  <si>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</si>
  <si>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</si>
  <si>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</si>
  <si>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</si>
  <si>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</si>
  <si>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</si>
  <si>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</si>
  <si>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</si>
  <si>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</si>
  <si>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</si>
  <si>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</si>
  <si>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</si>
  <si>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</si>
  <si>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</si>
  <si>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</si>
  <si>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</si>
  <si>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</si>
  <si>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</si>
  <si>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</si>
  <si>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</si>
  <si>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</si>
  <si>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</si>
  <si>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</si>
  <si>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</si>
  <si>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</si>
  <si>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</si>
  <si>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</si>
  <si>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</si>
  <si>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</si>
  <si>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</si>
  <si>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</si>
  <si>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</si>
  <si>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</si>
  <si>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</si>
  <si>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</si>
  <si>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</si>
  <si>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</si>
  <si>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</si>
  <si>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</si>
  <si>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</si>
  <si>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</si>
  <si>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</si>
  <si>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</si>
  <si>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</si>
  <si>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</si>
  <si>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</si>
  <si>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</si>
  <si>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</si>
  <si>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</si>
  <si>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</si>
  <si>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</si>
  <si>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</si>
  <si>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</si>
  <si>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</si>
  <si>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</si>
  <si>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</si>
  <si>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</si>
  <si>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</si>
  <si>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</si>
  <si>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</si>
  <si>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</si>
  <si>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</si>
  <si>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</si>
  <si>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</si>
  <si>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</si>
  <si>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</si>
  <si>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</si>
  <si>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</si>
  <si>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</si>
  <si>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</si>
  <si>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</si>
  <si>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</si>
  <si>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</si>
  <si>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</si>
  <si>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</si>
  <si>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</si>
  <si>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</si>
  <si>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</si>
  <si>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</si>
  <si>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</si>
  <si>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</si>
  <si>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</si>
  <si>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</si>
  <si>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</si>
  <si>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</si>
  <si>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</si>
  <si>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</si>
  <si>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</si>
  <si>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</si>
  <si>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</si>
  <si>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</si>
  <si>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</si>
  <si>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</si>
  <si>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</si>
  <si>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</si>
  <si>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</si>
  <si>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</si>
  <si>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</si>
  <si>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</si>
  <si>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</si>
  <si>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</si>
  <si>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</si>
  <si>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</si>
  <si>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</si>
  <si>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</si>
  <si>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</si>
  <si>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</si>
  <si>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</si>
  <si>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</si>
  <si>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</si>
  <si>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</si>
  <si>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</si>
  <si>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</si>
  <si>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</si>
  <si>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</si>
  <si>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</si>
  <si>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</si>
  <si>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</si>
  <si>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</si>
  <si>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</si>
  <si>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</si>
  <si>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</si>
  <si>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</si>
  <si>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</si>
  <si>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</si>
  <si>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</si>
  <si>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</si>
  <si>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</si>
  <si>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</si>
  <si>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</si>
  <si>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</si>
  <si>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</si>
  <si>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</si>
  <si>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</si>
  <si>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</si>
  <si>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</si>
  <si>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</si>
  <si>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</si>
  <si>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</si>
  <si>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</si>
  <si>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</si>
  <si>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</si>
  <si>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</si>
  <si>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</si>
  <si>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</si>
  <si>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</si>
  <si>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</si>
  <si>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</si>
  <si>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</si>
  <si>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</si>
  <si>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</si>
  <si>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</si>
  <si>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</si>
  <si>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</si>
  <si>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</si>
  <si>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</si>
  <si>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</si>
  <si>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</si>
  <si>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</si>
  <si>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</si>
  <si>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</si>
  <si>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</si>
  <si>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</si>
  <si>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</si>
  <si>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</si>
  <si>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</si>
  <si>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</si>
  <si>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</si>
  <si>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</si>
  <si>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</si>
  <si>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</si>
  <si>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</si>
  <si>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</si>
  <si>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</si>
  <si>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</si>
  <si>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</si>
  <si>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</si>
  <si>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</si>
  <si>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</si>
  <si>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</si>
  <si>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</si>
  <si>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</si>
  <si>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</si>
  <si>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</si>
  <si>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</si>
  <si>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</si>
  <si>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</si>
  <si>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</si>
  <si>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</si>
  <si>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</si>
  <si>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</si>
  <si>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</si>
  <si>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</si>
  <si>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</si>
  <si>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</si>
  <si>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</si>
  <si>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</si>
  <si>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</si>
  <si>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</si>
  <si>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</si>
  <si>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</si>
  <si>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</si>
  <si>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</si>
  <si>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</si>
  <si>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</si>
  <si>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</si>
  <si>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</si>
  <si>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</si>
  <si>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</si>
  <si>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</si>
  <si>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</si>
  <si>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</si>
  <si>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</si>
  <si>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</si>
  <si>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</si>
  <si>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</si>
  <si>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</si>
  <si>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</si>
  <si>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</si>
  <si>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</si>
  <si>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</si>
  <si>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</si>
  <si>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</si>
  <si>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</si>
  <si>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</si>
  <si>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</si>
  <si>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</si>
  <si>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</si>
  <si>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</si>
  <si>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</si>
  <si>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</si>
  <si>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</si>
  <si>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</si>
  <si>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</si>
  <si>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</si>
  <si>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</si>
  <si>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</si>
  <si>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</si>
  <si>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</si>
  <si>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</si>
  <si>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</si>
  <si>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</si>
  <si>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</si>
  <si>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</si>
  <si>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</si>
  <si>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</si>
  <si>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</si>
  <si>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</si>
  <si>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</si>
  <si>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</si>
  <si>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</si>
  <si>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</si>
  <si>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</si>
  <si>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</si>
  <si>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</si>
  <si>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</si>
  <si>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</si>
  <si>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</si>
  <si>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</si>
  <si>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</si>
  <si>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</si>
  <si>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</si>
  <si>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</si>
  <si>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</si>
  <si>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</si>
  <si>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</si>
  <si>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</si>
  <si>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</si>
  <si>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</si>
  <si>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</si>
  <si>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</si>
  <si>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</si>
  <si>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</si>
  <si>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</si>
  <si>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</si>
  <si>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</si>
  <si>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</si>
  <si>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</si>
  <si>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</si>
  <si>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</si>
  <si>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</si>
  <si>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</si>
  <si>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</si>
  <si>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</si>
  <si>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</si>
  <si>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</si>
  <si>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</si>
  <si>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</si>
  <si>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</si>
  <si>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</si>
  <si>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</si>
  <si>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</si>
  <si>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</si>
  <si>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</si>
  <si>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</si>
  <si>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</si>
  <si>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</si>
  <si>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</si>
  <si>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</si>
  <si>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</si>
  <si>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</si>
  <si>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</si>
  <si>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</si>
  <si>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</si>
  <si>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</si>
  <si>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</si>
  <si>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</si>
  <si>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</si>
  <si>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</si>
  <si>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</si>
  <si>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</si>
  <si>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</si>
  <si>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</si>
  <si>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</si>
  <si>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</si>
  <si>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</si>
  <si>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</si>
  <si>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</si>
  <si>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</si>
  <si>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</si>
  <si>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</si>
  <si>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</si>
  <si>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</si>
  <si>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</si>
  <si>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</si>
  <si>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</si>
  <si>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</si>
  <si>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</si>
  <si>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</si>
  <si>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</si>
  <si>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</si>
  <si>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</si>
  <si>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</si>
  <si>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</si>
  <si>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</si>
  <si>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</si>
  <si>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</si>
  <si>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</si>
  <si>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</si>
  <si>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</si>
  <si>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</si>
  <si>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</si>
  <si>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</si>
  <si>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</si>
  <si>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</si>
  <si>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</si>
  <si>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</si>
  <si>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</si>
  <si>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</si>
  <si>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</si>
  <si>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</si>
  <si>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</si>
  <si>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</si>
  <si>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</si>
  <si>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</si>
  <si>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</si>
  <si>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</si>
  <si>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</si>
  <si>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</si>
  <si>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</si>
  <si>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</si>
  <si>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</si>
  <si>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</si>
  <si>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</si>
  <si>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</si>
  <si>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</si>
  <si>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</si>
  <si>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</si>
  <si>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</si>
  <si>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</si>
  <si>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</si>
  <si>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</si>
  <si>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</si>
  <si>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</si>
  <si>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</si>
  <si>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</si>
  <si>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</si>
  <si>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</si>
  <si>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</si>
  <si>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</si>
  <si>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</si>
  <si>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</si>
  <si>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</si>
  <si>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</si>
  <si>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</si>
  <si>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</si>
  <si>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</si>
  <si>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</si>
  <si>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</si>
  <si>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</si>
  <si>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</si>
  <si>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</si>
  <si>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</si>
  <si>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</si>
  <si>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</si>
  <si>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</si>
  <si>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</si>
  <si>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</si>
  <si>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</si>
  <si>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</si>
  <si>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</si>
  <si>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</si>
  <si>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</si>
  <si>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</si>
  <si>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</si>
  <si>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</si>
  <si>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</si>
  <si>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</si>
  <si>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</si>
  <si>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</si>
  <si>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</si>
  <si>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</si>
  <si>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</si>
  <si>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</si>
  <si>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</si>
  <si>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</si>
  <si>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</si>
  <si>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</si>
  <si>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</si>
  <si>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</si>
  <si>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</si>
  <si>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</si>
  <si>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</si>
  <si>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</si>
  <si>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</si>
  <si>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</si>
  <si>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</si>
  <si>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</si>
  <si>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</si>
  <si>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</si>
  <si>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</si>
  <si>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</si>
  <si>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</si>
  <si>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</si>
  <si>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</si>
  <si>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</si>
  <si>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</si>
  <si>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</si>
  <si>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</si>
  <si>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</si>
  <si>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</si>
  <si>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</si>
  <si>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</si>
  <si>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</si>
  <si>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</si>
  <si>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</si>
  <si>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</si>
  <si>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</si>
  <si>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</si>
  <si>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</si>
  <si>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</si>
  <si>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</si>
  <si>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</si>
  <si>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</si>
  <si>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</si>
  <si>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</si>
  <si>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</si>
  <si>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</si>
  <si>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</si>
  <si>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</si>
  <si>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</si>
  <si>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</si>
  <si>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</si>
  <si>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</si>
  <si>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</si>
  <si>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</si>
  <si>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</si>
  <si>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</si>
  <si>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</si>
  <si>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</si>
  <si>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</si>
  <si>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</si>
  <si>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</si>
  <si>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</si>
  <si>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</si>
  <si>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</si>
  <si>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</si>
  <si>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</si>
  <si>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</si>
  <si>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</si>
  <si>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</si>
  <si>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</si>
  <si>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</si>
  <si>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</si>
  <si>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</si>
  <si>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</si>
  <si>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</si>
  <si>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</si>
  <si>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</si>
  <si>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</si>
  <si>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</si>
  <si>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</si>
  <si>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</si>
  <si>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</si>
  <si>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</si>
  <si>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</si>
  <si>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</si>
  <si>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</si>
  <si>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</si>
  <si>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</si>
  <si>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</si>
  <si>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</si>
  <si>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</si>
  <si>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</si>
  <si>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</si>
  <si>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</si>
  <si>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</si>
  <si>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</si>
  <si>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</si>
  <si>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</si>
  <si>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</si>
  <si>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</si>
  <si>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</si>
  <si>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</si>
  <si>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</si>
  <si>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</si>
  <si>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</si>
  <si>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</si>
  <si>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</si>
  <si>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</si>
  <si>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</si>
  <si>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</si>
  <si>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</si>
  <si>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</si>
  <si>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</si>
  <si>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</si>
  <si>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</si>
  <si>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</si>
  <si>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</si>
  <si>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</si>
  <si>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</si>
  <si>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</si>
  <si>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</si>
  <si>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</si>
  <si>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</si>
  <si>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</si>
  <si>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</si>
  <si>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</si>
  <si>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</si>
  <si>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</si>
  <si>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</si>
  <si>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</si>
  <si>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</si>
  <si>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</si>
  <si>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</si>
  <si>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</si>
  <si>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</si>
  <si>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</si>
  <si>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</si>
  <si>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</si>
  <si>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</si>
  <si>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</si>
  <si>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</si>
  <si>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</si>
  <si>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</si>
  <si>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</si>
  <si>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</si>
  <si>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</si>
  <si>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</si>
  <si>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</si>
  <si>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</si>
  <si>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</si>
  <si>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</si>
  <si>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</si>
  <si>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</si>
  <si>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</si>
  <si>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</si>
  <si>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</si>
  <si>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</si>
  <si>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</si>
  <si>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</si>
  <si>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</si>
  <si>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</si>
  <si>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</si>
  <si>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</si>
  <si>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</si>
  <si>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</si>
  <si>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</si>
  <si>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</si>
  <si>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</si>
  <si>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</si>
  <si>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</si>
  <si>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</si>
  <si>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</si>
  <si>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</si>
  <si>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</si>
  <si>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</si>
  <si>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</si>
  <si>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</si>
  <si>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</si>
  <si>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</si>
  <si>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</si>
  <si>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</si>
  <si>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</si>
  <si>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</si>
  <si>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</si>
  <si>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</si>
  <si>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</si>
  <si>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</si>
  <si>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</si>
  <si>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</si>
  <si>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</si>
  <si>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</si>
  <si>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</si>
  <si>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</si>
  <si>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</si>
  <si>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</si>
  <si>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</si>
  <si>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</si>
  <si>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</si>
  <si>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</si>
  <si>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</si>
  <si>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</si>
  <si>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</si>
  <si>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</si>
  <si>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</si>
  <si>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</si>
  <si>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</si>
  <si>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</si>
  <si>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</si>
  <si>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</si>
  <si>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</si>
  <si>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</si>
  <si>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</si>
  <si>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</si>
  <si>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</si>
  <si>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</si>
  <si>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</si>
  <si>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</si>
  <si>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</si>
  <si>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</si>
  <si>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</si>
  <si>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</si>
  <si>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</si>
  <si>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</si>
  <si>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</si>
  <si>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</si>
  <si>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</si>
  <si>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</si>
  <si>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</si>
  <si>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</si>
  <si>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</si>
  <si>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</si>
  <si>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</si>
  <si>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</si>
  <si>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</si>
  <si>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</si>
  <si>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</si>
  <si>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</si>
  <si>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</si>
  <si>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</si>
  <si>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</si>
  <si>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</si>
  <si>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</si>
  <si>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</si>
  <si>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</si>
  <si>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</si>
  <si>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</si>
  <si>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</si>
  <si>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</si>
  <si>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</si>
  <si>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</si>
  <si>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</si>
  <si>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</si>
  <si>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</si>
  <si>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</si>
  <si>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</si>
  <si>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</si>
  <si>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</si>
  <si>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</si>
  <si>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</si>
  <si>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</si>
  <si>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</si>
  <si>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</si>
  <si>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</si>
  <si>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</si>
  <si>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</si>
  <si>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</si>
  <si>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</si>
  <si>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</si>
  <si>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</si>
  <si>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</si>
  <si>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</si>
  <si>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</si>
  <si>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</si>
  <si>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</si>
  <si>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</si>
  <si>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</si>
  <si>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</si>
  <si>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</si>
  <si>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</si>
  <si>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</si>
  <si>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</si>
  <si>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</si>
  <si>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</si>
  <si>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</si>
  <si>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</si>
  <si>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</si>
  <si>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</si>
  <si>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</si>
  <si>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</si>
  <si>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</si>
  <si>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</si>
  <si>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</si>
  <si>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</si>
  <si>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</si>
  <si>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</si>
  <si>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</si>
  <si>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</si>
  <si>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</si>
  <si>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</si>
  <si>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</si>
  <si>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</si>
  <si>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</si>
  <si>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</si>
  <si>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</si>
  <si>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</si>
  <si>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</si>
  <si>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</si>
  <si>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</si>
  <si>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</si>
  <si>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</si>
  <si>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</si>
  <si>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</si>
  <si>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</si>
  <si>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</si>
  <si>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</si>
  <si>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</si>
  <si>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</si>
  <si>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</si>
  <si>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</si>
  <si>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</si>
  <si>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</si>
  <si>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</si>
  <si>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</si>
  <si>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</si>
  <si>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</si>
  <si>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</si>
  <si>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</si>
  <si>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</si>
  <si>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</si>
  <si>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</si>
  <si>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</si>
  <si>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</si>
  <si>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</si>
  <si>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</si>
  <si>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</si>
  <si>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</si>
  <si>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</si>
  <si>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</si>
  <si>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</si>
  <si>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</si>
  <si>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</si>
  <si>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</si>
  <si>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</si>
  <si>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</si>
  <si>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</si>
  <si>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</si>
  <si>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</si>
  <si>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</si>
  <si>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</si>
  <si>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</si>
  <si>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</si>
  <si>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</si>
  <si>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</si>
  <si>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</si>
  <si>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</si>
  <si>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</si>
  <si>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</si>
  <si>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</si>
  <si>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</si>
  <si>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</si>
  <si>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</si>
  <si>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</si>
  <si>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</si>
  <si>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</si>
  <si>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</si>
  <si>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</si>
  <si>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</si>
  <si>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</si>
  <si>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</si>
  <si>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</si>
  <si>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</si>
  <si>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</si>
  <si>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</si>
  <si>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</si>
  <si>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</si>
  <si>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</si>
  <si>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</si>
  <si>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</si>
  <si>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</si>
  <si>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</si>
  <si>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</si>
  <si>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</si>
  <si>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</si>
  <si>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</si>
  <si>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</si>
  <si>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</si>
  <si>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</si>
  <si>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</si>
  <si>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</si>
  <si>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</si>
  <si>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</si>
  <si>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</si>
  <si>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</si>
  <si>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</si>
  <si>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</si>
  <si>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</si>
  <si>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</si>
  <si>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</si>
  <si>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</si>
  <si>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</si>
  <si>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</si>
  <si>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</si>
  <si>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</si>
  <si>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</si>
  <si>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</si>
  <si>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</si>
  <si>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</si>
  <si>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</si>
  <si>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</si>
  <si>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</si>
  <si>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</si>
  <si>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</si>
  <si>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</si>
  <si>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</si>
  <si>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</si>
  <si>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</si>
  <si>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</si>
  <si>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</si>
  <si>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</si>
  <si>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</si>
  <si>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</si>
  <si>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</si>
  <si>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</si>
  <si>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</si>
  <si>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</si>
  <si>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</si>
  <si>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</si>
  <si>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</si>
  <si>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</si>
  <si>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</si>
  <si>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</si>
  <si>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</si>
  <si>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</si>
  <si>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</si>
  <si>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</si>
  <si>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</si>
  <si>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</si>
  <si>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</si>
  <si>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</si>
  <si>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</si>
  <si>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</si>
  <si>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</si>
  <si>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</si>
  <si>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</si>
  <si>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</si>
  <si>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</si>
  <si>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</si>
  <si>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</si>
  <si>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</si>
  <si>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</si>
  <si>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</si>
  <si>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</si>
  <si>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</si>
  <si>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</si>
  <si>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</si>
  <si>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</si>
  <si>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</si>
  <si>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</si>
  <si>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</si>
  <si>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</si>
  <si>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</si>
  <si>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</si>
  <si>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</si>
  <si>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</si>
  <si>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</si>
  <si>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</si>
  <si>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</si>
  <si>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</si>
  <si>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</si>
  <si>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</si>
  <si>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</si>
  <si>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</si>
  <si>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</si>
  <si>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</si>
  <si>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</si>
  <si>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</si>
  <si>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</si>
  <si>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</si>
  <si>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</si>
  <si>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</si>
  <si>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</si>
  <si>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</si>
  <si>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</si>
  <si>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</si>
  <si>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</si>
  <si>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</si>
  <si>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</si>
  <si>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</si>
  <si>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</si>
  <si>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</si>
  <si>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</si>
  <si>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</si>
  <si>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</si>
  <si>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</si>
  <si>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</si>
  <si>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</si>
  <si>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</si>
  <si>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</si>
  <si>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</si>
  <si>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</si>
  <si>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</si>
  <si>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</si>
  <si>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</si>
  <si>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</si>
  <si>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</si>
  <si>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</si>
  <si>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</si>
  <si>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</si>
  <si>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</si>
  <si>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</si>
  <si>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</si>
  <si>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</si>
  <si>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</si>
  <si>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</si>
  <si>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</si>
  <si>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</si>
  <si>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</si>
  <si>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</si>
  <si>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</si>
  <si>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</si>
  <si>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</si>
  <si>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</si>
  <si>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</si>
  <si>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</si>
  <si>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</si>
  <si>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</si>
  <si>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</si>
  <si>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</si>
  <si>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</si>
  <si>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</si>
  <si>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</si>
  <si>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</si>
  <si>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</si>
  <si>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</si>
  <si>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</si>
  <si>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</si>
  <si>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</si>
  <si>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</si>
  <si>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</si>
  <si>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</si>
  <si>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</si>
  <si>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</si>
  <si>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</si>
  <si>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</si>
  <si>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</si>
  <si>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</si>
  <si>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</si>
  <si>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</si>
  <si>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</si>
  <si>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</si>
  <si>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</si>
  <si>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</si>
  <si>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</si>
  <si>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</si>
  <si>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</si>
  <si>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</si>
  <si>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</si>
  <si>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</si>
  <si>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</si>
  <si>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</si>
  <si>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</si>
  <si>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</si>
  <si>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</si>
  <si>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</si>
  <si>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</si>
  <si>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</si>
  <si>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</si>
  <si>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</si>
  <si>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</si>
  <si>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</si>
  <si>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</si>
  <si>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</si>
  <si>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</si>
  <si>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</si>
  <si>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</si>
  <si>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</si>
  <si>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</si>
  <si>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</si>
  <si>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</si>
  <si>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</si>
  <si>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</si>
  <si>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</si>
  <si>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</si>
  <si>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</si>
  <si>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</si>
  <si>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</si>
  <si>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</si>
  <si>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</si>
  <si>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</si>
  <si>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</si>
  <si>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</si>
  <si>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</si>
  <si>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</si>
  <si>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</si>
  <si>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</si>
  <si>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</si>
  <si>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</si>
  <si>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</si>
  <si>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</si>
  <si>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</si>
  <si>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</si>
  <si>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</si>
  <si>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</si>
  <si>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</si>
  <si>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</si>
  <si>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</si>
  <si>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</si>
  <si>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</si>
  <si>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</si>
  <si>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</si>
  <si>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</si>
  <si>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</si>
  <si>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</si>
  <si>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</si>
  <si>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</si>
  <si>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</si>
  <si>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</si>
  <si>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</si>
  <si>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</si>
  <si>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</si>
  <si>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</si>
  <si>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</si>
  <si>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</si>
  <si>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</si>
  <si>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</si>
  <si>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</si>
  <si>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</si>
  <si>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</si>
  <si>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</si>
  <si>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</si>
  <si>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</si>
  <si>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</si>
  <si>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</si>
  <si>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</si>
  <si>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</si>
  <si>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</si>
  <si>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</si>
  <si>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</si>
  <si>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</si>
  <si>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</si>
  <si>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</si>
  <si>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</si>
  <si>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</si>
  <si>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</si>
  <si>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</si>
  <si>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</si>
  <si>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</si>
  <si>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</si>
  <si>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</si>
  <si>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</si>
  <si>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</si>
  <si>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</si>
  <si>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</si>
  <si>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</si>
  <si>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</si>
  <si>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</si>
  <si>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</si>
  <si>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</si>
  <si>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</si>
  <si>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</si>
  <si>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</si>
  <si>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</si>
  <si>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</si>
  <si>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</si>
  <si>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</si>
  <si>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</si>
  <si>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</si>
  <si>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</si>
  <si>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</si>
  <si>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</si>
  <si>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</si>
  <si>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</si>
  <si>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</si>
  <si>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</si>
  <si>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</si>
  <si>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</si>
  <si>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</si>
  <si>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</si>
  <si>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</si>
  <si>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</si>
  <si>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</si>
  <si>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</si>
  <si>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</si>
  <si>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</si>
  <si>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</si>
  <si>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</si>
  <si>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</si>
  <si>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</si>
  <si>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</si>
  <si>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</si>
  <si>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</si>
  <si>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</si>
  <si>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</si>
  <si>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</si>
  <si>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</si>
  <si>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</si>
  <si>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</si>
  <si>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</si>
  <si>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</si>
  <si>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</si>
  <si>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</si>
  <si>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</si>
  <si>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</si>
  <si>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</si>
  <si>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</si>
  <si>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</si>
  <si>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</si>
  <si>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</si>
  <si>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</si>
  <si>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</si>
  <si>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</si>
  <si>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</si>
  <si>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</si>
  <si>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</si>
  <si>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</si>
  <si>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</si>
  <si>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</si>
  <si>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</si>
  <si>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</si>
  <si>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</si>
  <si>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</si>
  <si>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</si>
  <si>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</si>
  <si>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</si>
  <si>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</si>
  <si>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</si>
  <si>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</si>
  <si>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</si>
  <si>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</si>
  <si>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</si>
  <si>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</si>
  <si>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</si>
  <si>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</si>
  <si>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</si>
  <si>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</si>
  <si>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</si>
  <si>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</si>
  <si>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</si>
  <si>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</si>
  <si>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</si>
  <si>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</si>
  <si>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</si>
  <si>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</si>
  <si>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</si>
  <si>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</si>
  <si>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</si>
  <si>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</si>
  <si>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</si>
  <si>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</si>
  <si>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</si>
  <si>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</si>
  <si>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</si>
  <si>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</si>
  <si>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</si>
  <si>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</si>
  <si>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</si>
  <si>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</si>
  <si>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</si>
  <si>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</si>
  <si>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</si>
  <si>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</si>
  <si>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</si>
  <si>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</si>
  <si>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</si>
  <si>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</si>
  <si>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</si>
  <si>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</si>
  <si>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</si>
  <si>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</si>
  <si>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</si>
  <si>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</si>
  <si>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</si>
  <si>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</si>
  <si>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</si>
  <si>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</si>
  <si>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</si>
  <si>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</si>
  <si>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</si>
  <si>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</si>
  <si>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</si>
  <si>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</si>
  <si>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</si>
  <si>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</si>
  <si>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</si>
  <si>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</si>
  <si>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</si>
  <si>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</si>
  <si>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</si>
  <si>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</si>
  <si>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</si>
  <si>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</si>
  <si>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</si>
  <si>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</si>
  <si>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</si>
  <si>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</si>
  <si>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</si>
  <si>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</si>
  <si>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</si>
  <si>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</si>
  <si>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</si>
  <si>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</si>
  <si>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</si>
  <si>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</si>
  <si>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</si>
  <si>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</si>
  <si>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</si>
  <si>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</si>
  <si>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</si>
  <si>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</si>
  <si>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</si>
  <si>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</si>
  <si>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</si>
  <si>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</si>
  <si>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</si>
  <si>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</si>
  <si>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</si>
  <si>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</si>
  <si>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</si>
  <si>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</si>
  <si>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</si>
  <si>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</si>
  <si>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</si>
  <si>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</si>
  <si>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</si>
  <si>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</si>
  <si>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</si>
  <si>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</si>
  <si>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</si>
  <si>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</si>
  <si>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</si>
  <si>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</si>
  <si>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</si>
  <si>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</si>
  <si>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</si>
  <si>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</si>
  <si>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</si>
  <si>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</si>
  <si>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</si>
  <si>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</si>
  <si>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</si>
  <si>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</si>
  <si>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</si>
  <si>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</si>
  <si>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</si>
  <si>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</si>
  <si>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</si>
  <si>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</si>
  <si>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</si>
  <si>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</si>
  <si>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</si>
  <si>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</si>
  <si>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</si>
  <si>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</si>
  <si>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</si>
  <si>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</si>
  <si>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</si>
  <si>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</si>
  <si>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</si>
  <si>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</si>
  <si>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</si>
  <si>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</si>
  <si>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</si>
  <si>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</si>
  <si>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</si>
  <si>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</si>
  <si>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</si>
  <si>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</si>
  <si>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</si>
  <si>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</si>
  <si>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</si>
  <si>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</si>
  <si>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</si>
  <si>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</si>
  <si>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</si>
  <si>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</si>
  <si>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</si>
  <si>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</si>
  <si>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</si>
  <si>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</si>
  <si>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</si>
  <si>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</si>
  <si>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</si>
  <si>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</si>
  <si>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</si>
  <si>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</si>
  <si>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</si>
  <si>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</si>
  <si>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</si>
  <si>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</si>
  <si>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</si>
  <si>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</si>
  <si>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</si>
  <si>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</si>
  <si>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</si>
  <si>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</si>
  <si>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</si>
  <si>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</si>
  <si>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</si>
  <si>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</si>
  <si>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</si>
  <si>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</si>
  <si>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</si>
  <si>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</si>
  <si>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</si>
  <si>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</si>
  <si>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</si>
  <si>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</si>
  <si>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</si>
  <si>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</si>
  <si>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</si>
  <si>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</si>
  <si>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</si>
  <si>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</si>
  <si>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</si>
  <si>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</si>
  <si>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</si>
  <si>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</si>
  <si>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</si>
  <si>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</si>
  <si>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</si>
  <si>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</si>
  <si>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</si>
  <si>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</si>
  <si>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</si>
  <si>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</si>
  <si>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</si>
  <si>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</si>
  <si>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</si>
  <si>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</si>
  <si>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</si>
  <si>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</si>
  <si>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</si>
  <si>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</si>
  <si>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</si>
  <si>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</si>
  <si>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</si>
  <si>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</si>
  <si>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</si>
  <si>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</si>
  <si>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</si>
  <si>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</si>
  <si>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</si>
  <si>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</si>
  <si>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</si>
  <si>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</si>
  <si>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</si>
  <si>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</si>
  <si>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</si>
  <si>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</si>
  <si>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</si>
  <si>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</si>
  <si>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</si>
  <si>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</si>
  <si>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</si>
  <si>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</si>
  <si>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</si>
  <si>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</si>
  <si>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</si>
  <si>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</si>
  <si>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</si>
  <si>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</si>
  <si>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</si>
  <si>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</si>
  <si>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</si>
  <si>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</si>
  <si>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</si>
  <si>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</si>
  <si>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</si>
  <si>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</si>
  <si>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</si>
  <si>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</si>
  <si>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</si>
  <si>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</si>
  <si>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</si>
  <si>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</si>
  <si>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</si>
  <si>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</si>
  <si>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</si>
  <si>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</si>
  <si>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</si>
  <si>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</si>
  <si>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</si>
  <si>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</si>
  <si>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</si>
  <si>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</si>
  <si>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</si>
  <si>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</si>
  <si>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</si>
  <si>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</si>
  <si>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</si>
  <si>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</si>
  <si>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</si>
  <si>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</si>
  <si>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</si>
  <si>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</si>
  <si>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</si>
  <si>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</si>
  <si>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</si>
  <si>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</si>
  <si>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</si>
  <si>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</si>
  <si>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</si>
  <si>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</si>
  <si>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</si>
  <si>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</si>
  <si>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</si>
  <si>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</si>
  <si>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</si>
  <si>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</si>
  <si>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</si>
  <si>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</si>
  <si>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</si>
  <si>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</si>
  <si>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</si>
  <si>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</si>
  <si>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</si>
  <si>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</si>
  <si>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</si>
  <si>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</si>
  <si>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</si>
  <si>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</si>
  <si>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</si>
  <si>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</si>
  <si>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</si>
  <si>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</si>
  <si>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</si>
  <si>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</si>
  <si>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</si>
  <si>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</si>
  <si>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</si>
  <si>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</si>
  <si>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</si>
  <si>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</si>
  <si>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</si>
  <si>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</si>
  <si>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</si>
  <si>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</si>
  <si>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</si>
  <si>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</si>
  <si>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</si>
  <si>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</si>
  <si>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</si>
  <si>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</si>
  <si>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</si>
  <si>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</si>
  <si>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</si>
  <si>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</si>
  <si>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</si>
  <si>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</si>
  <si>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</si>
  <si>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</si>
  <si>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</si>
  <si>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</si>
  <si>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</si>
  <si>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</si>
  <si>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</si>
  <si>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</si>
  <si>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</si>
  <si>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</si>
  <si>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</si>
  <si>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</si>
  <si>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</si>
  <si>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</si>
  <si>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</si>
  <si>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</si>
  <si>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</si>
  <si>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</si>
  <si>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</si>
  <si>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</si>
  <si>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</si>
  <si>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</si>
  <si>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</si>
  <si>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</si>
  <si>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</si>
  <si>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</si>
  <si>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</si>
  <si>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</si>
  <si>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</si>
  <si>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</si>
  <si>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</si>
  <si>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</si>
  <si>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</si>
  <si>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</si>
  <si>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</si>
  <si>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</si>
  <si>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</si>
  <si>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</si>
  <si>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</si>
  <si>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</si>
  <si>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</si>
  <si>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</si>
  <si>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</si>
  <si>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</si>
  <si>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</si>
  <si>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</si>
  <si>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</si>
  <si>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</si>
  <si>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</si>
  <si>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</si>
  <si>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</si>
  <si>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</si>
  <si>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</si>
  <si>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</si>
  <si>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</si>
  <si>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</si>
  <si>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</si>
  <si>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</si>
  <si>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</si>
  <si>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</si>
  <si>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</si>
  <si>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</si>
  <si>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</si>
  <si>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</si>
  <si>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</si>
  <si>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</si>
  <si>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</si>
  <si>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</si>
  <si>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</si>
  <si>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</si>
  <si>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</si>
  <si>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</si>
  <si>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</si>
  <si>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</si>
  <si>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</si>
  <si>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</si>
  <si>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</si>
  <si>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</si>
  <si>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</si>
  <si>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</si>
  <si>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</si>
  <si>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</si>
  <si>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</si>
  <si>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</si>
  <si>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</si>
  <si>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</si>
  <si>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</si>
  <si>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</si>
  <si>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</si>
  <si>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</si>
  <si>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</si>
  <si>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</si>
  <si>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</si>
  <si>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</si>
  <si>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</si>
  <si>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</si>
  <si>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</si>
  <si>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</si>
  <si>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</si>
  <si>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</si>
  <si>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</si>
  <si>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</si>
  <si>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</si>
  <si>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</si>
  <si>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</si>
  <si>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</si>
  <si>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</si>
  <si>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</si>
  <si>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</si>
  <si>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</si>
  <si>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</si>
  <si>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</si>
  <si>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</si>
  <si>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</si>
  <si>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</si>
  <si>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</si>
  <si>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</si>
  <si>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</si>
  <si>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</si>
  <si>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</si>
  <si>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</si>
  <si>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</si>
  <si>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</si>
  <si>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</si>
  <si>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</si>
  <si>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</si>
  <si>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</si>
  <si>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</si>
  <si>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</si>
  <si>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</si>
  <si>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</si>
  <si>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</si>
  <si>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</si>
  <si>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</si>
  <si>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</si>
  <si>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</si>
  <si>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</si>
  <si>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</si>
  <si>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</si>
  <si>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</si>
  <si>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</si>
  <si>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</si>
  <si>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</si>
  <si>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</si>
  <si>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</si>
  <si>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</si>
  <si>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</si>
  <si>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</si>
  <si>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</si>
  <si>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</si>
  <si>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</si>
  <si>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</si>
  <si>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</si>
  <si>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</si>
  <si>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</si>
  <si>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</si>
  <si>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</si>
  <si>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</si>
  <si>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</si>
  <si>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</si>
  <si>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</si>
  <si>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</si>
  <si>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</si>
  <si>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</si>
  <si>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</si>
  <si>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</si>
  <si>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</si>
  <si>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</si>
  <si>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</si>
  <si>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</si>
  <si>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</si>
  <si>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</si>
  <si>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</si>
  <si>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</si>
  <si>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</si>
  <si>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</si>
  <si>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</si>
  <si>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</si>
  <si>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</si>
  <si>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</si>
  <si>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</si>
  <si>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</si>
  <si>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</si>
  <si>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</si>
  <si>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</si>
  <si>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</si>
  <si>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</si>
  <si>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</si>
  <si>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</si>
  <si>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</si>
  <si>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</si>
  <si>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</si>
  <si>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</si>
  <si>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</si>
  <si>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</si>
  <si>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</si>
  <si>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</si>
  <si>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</si>
  <si>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</si>
  <si>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</si>
  <si>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</si>
  <si>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</si>
  <si>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</si>
  <si>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</si>
  <si>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</si>
  <si>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</si>
  <si>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</si>
  <si>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</si>
  <si>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</si>
  <si>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</si>
  <si>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</si>
  <si>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</si>
  <si>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</si>
  <si>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</si>
  <si>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</si>
  <si>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</si>
  <si>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</si>
  <si>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</si>
  <si>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</si>
  <si>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</si>
  <si>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</si>
  <si>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</si>
  <si>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</si>
  <si>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</si>
  <si>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</si>
  <si>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</si>
  <si>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</si>
  <si>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</si>
  <si>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</si>
  <si>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</si>
  <si>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</si>
  <si>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</si>
  <si>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</si>
  <si>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</si>
  <si>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</si>
  <si>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</si>
  <si>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</si>
  <si>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</si>
  <si>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</si>
  <si>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</si>
  <si>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</si>
  <si>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</si>
  <si>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</si>
  <si>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</si>
  <si>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</si>
  <si>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</si>
  <si>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</si>
  <si>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</si>
  <si>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</si>
  <si>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</si>
  <si>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</si>
  <si>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</si>
  <si>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</si>
  <si>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</si>
  <si>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</si>
  <si>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</si>
  <si>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</si>
  <si>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</si>
  <si>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</si>
  <si>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</si>
  <si>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</si>
  <si>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</si>
  <si>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</si>
  <si>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</si>
  <si>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</si>
  <si>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</si>
  <si>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</si>
  <si>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</si>
  <si>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</si>
  <si>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</si>
  <si>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</si>
  <si>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</si>
  <si>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</si>
  <si>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</si>
  <si>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</si>
  <si>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</si>
  <si>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</si>
  <si>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</si>
  <si>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</si>
  <si>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</si>
  <si>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</si>
  <si>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</si>
  <si>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</si>
  <si>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</si>
  <si>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</si>
  <si>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</si>
  <si>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</si>
  <si>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</si>
  <si>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</si>
  <si>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</si>
  <si>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</si>
  <si>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</si>
  <si>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</si>
  <si>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</si>
  <si>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</si>
  <si>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</si>
  <si>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</si>
  <si>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</si>
  <si>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</si>
  <si>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</si>
  <si>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</si>
  <si>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</si>
  <si>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</si>
  <si>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</si>
  <si>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</si>
  <si>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</si>
  <si>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</si>
  <si>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</si>
  <si>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</si>
  <si>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</si>
  <si>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</si>
  <si>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</si>
  <si>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</si>
  <si>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</si>
  <si>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</si>
  <si>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</si>
  <si>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</si>
  <si>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</si>
  <si>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</si>
  <si>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</si>
  <si>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</si>
  <si>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</si>
  <si>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</si>
  <si>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</si>
  <si>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</si>
  <si>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</si>
  <si>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</si>
  <si>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</si>
  <si>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</si>
  <si>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</si>
  <si>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</si>
  <si>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</si>
  <si>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</si>
  <si>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</si>
  <si>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</si>
  <si>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</si>
  <si>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</si>
  <si>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</si>
  <si>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</si>
  <si>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</si>
  <si>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</si>
  <si>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</si>
  <si>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</si>
  <si>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</si>
  <si>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</si>
  <si>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</si>
  <si>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</si>
  <si>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</si>
  <si>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</si>
  <si>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</si>
  <si>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</si>
  <si>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</si>
  <si>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</si>
  <si>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</si>
  <si>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</si>
  <si>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</si>
  <si>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</si>
  <si>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</si>
  <si>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</si>
  <si>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</si>
  <si>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</si>
  <si>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</si>
  <si>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</si>
  <si>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</si>
  <si>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</si>
  <si>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</si>
  <si>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</si>
  <si>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</si>
  <si>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</si>
  <si>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</si>
  <si>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</si>
  <si>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</si>
  <si>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</si>
  <si>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</si>
  <si>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</si>
  <si>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</si>
  <si>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</si>
  <si>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</si>
  <si>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</si>
  <si>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</si>
  <si>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</si>
  <si>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</si>
  <si>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</si>
  <si>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</si>
  <si>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</si>
  <si>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</si>
  <si>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</si>
  <si>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</si>
  <si>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</si>
  <si>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</si>
  <si>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</si>
  <si>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</si>
  <si>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</si>
  <si>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</si>
  <si>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</si>
  <si>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</si>
  <si>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</si>
  <si>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</si>
  <si>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</si>
  <si>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</si>
  <si>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</si>
  <si>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</si>
  <si>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</si>
  <si>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</si>
  <si>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</si>
  <si>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</si>
  <si>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</si>
  <si>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</si>
  <si>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</si>
  <si>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</si>
  <si>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</si>
  <si>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</si>
  <si>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</si>
  <si>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</si>
  <si>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</si>
  <si>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</si>
  <si>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</si>
  <si>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</si>
  <si>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</si>
  <si>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</si>
  <si>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</si>
  <si>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</si>
  <si>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</si>
  <si>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</si>
  <si>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</si>
  <si>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</si>
  <si>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</si>
  <si>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</si>
  <si>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</si>
  <si>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</si>
  <si>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</si>
  <si>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</si>
  <si>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</si>
  <si>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</si>
  <si>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</si>
  <si>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</si>
  <si>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</si>
  <si>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</si>
  <si>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</si>
  <si>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</si>
  <si>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</si>
  <si>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</si>
  <si>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</si>
  <si>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</si>
  <si>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</si>
  <si>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</si>
  <si>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</si>
  <si>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</si>
  <si>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</si>
  <si>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</si>
  <si>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</si>
  <si>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</si>
  <si>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</si>
  <si>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</si>
  <si>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</si>
  <si>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</si>
  <si>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</si>
  <si>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</si>
  <si>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</si>
  <si>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</si>
  <si>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</si>
  <si>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</si>
  <si>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</si>
  <si>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</si>
  <si>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</si>
  <si>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</si>
  <si>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</si>
  <si>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</si>
  <si>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</si>
  <si>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</si>
  <si>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</si>
  <si>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</si>
  <si>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</si>
  <si>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</si>
  <si>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</si>
  <si>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</si>
  <si>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</si>
  <si>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</si>
  <si>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</si>
  <si>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</si>
  <si>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</si>
  <si>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</si>
  <si>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</si>
  <si>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</si>
  <si>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</si>
  <si>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</si>
  <si>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</si>
  <si>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</si>
  <si>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</si>
  <si>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</si>
  <si>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</si>
  <si>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</si>
  <si>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</si>
  <si>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</si>
  <si>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</si>
  <si>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</si>
  <si>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</si>
  <si>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</si>
  <si>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</si>
  <si>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</si>
  <si>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</si>
  <si>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</si>
  <si>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</si>
  <si>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</si>
  <si>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</si>
  <si>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</si>
  <si>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</si>
  <si>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</si>
  <si>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</si>
  <si>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</si>
  <si>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</si>
  <si>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</si>
  <si>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</si>
  <si>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</si>
  <si>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</si>
  <si>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</si>
  <si>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</si>
  <si>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</si>
  <si>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</si>
  <si>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</si>
  <si>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</si>
  <si>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</si>
  <si>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</si>
  <si>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</si>
  <si>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</si>
  <si>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</si>
  <si>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</si>
  <si>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</si>
  <si>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</si>
  <si>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</si>
  <si>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</si>
  <si>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</si>
  <si>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</si>
  <si>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</si>
  <si>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</si>
  <si>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</si>
  <si>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</si>
  <si>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</si>
  <si>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</si>
  <si>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</si>
  <si>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</si>
  <si>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</si>
  <si>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</si>
  <si>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</si>
  <si>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</si>
  <si>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</si>
  <si>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</si>
  <si>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</si>
  <si>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</si>
  <si>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</si>
  <si>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</si>
  <si>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</si>
  <si>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</si>
  <si>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</si>
  <si>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</si>
  <si>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</si>
  <si>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</si>
  <si>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</si>
  <si>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</si>
  <si>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</si>
  <si>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</si>
  <si>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</si>
  <si>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</si>
  <si>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</si>
  <si>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</si>
  <si>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</si>
  <si>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</si>
  <si>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</si>
  <si>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</si>
  <si>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</si>
  <si>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</si>
  <si>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</si>
  <si>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</si>
  <si>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</si>
  <si>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</si>
  <si>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</si>
  <si>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</si>
  <si>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</si>
  <si>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</si>
  <si>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</si>
  <si>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</si>
  <si>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</si>
  <si>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</si>
  <si>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</si>
  <si>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</si>
  <si>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</si>
  <si>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</si>
  <si>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</si>
  <si>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</si>
  <si>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</si>
  <si>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</si>
  <si>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</si>
  <si>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</si>
  <si>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</si>
  <si>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</si>
  <si>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</si>
  <si>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</si>
  <si>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</si>
  <si>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</si>
  <si>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</si>
  <si>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</si>
  <si>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</si>
  <si>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</si>
  <si>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</si>
  <si>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</si>
  <si>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</si>
  <si>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</si>
  <si>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</si>
  <si>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</si>
  <si>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</si>
  <si>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</si>
  <si>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</si>
  <si>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</si>
  <si>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</si>
  <si>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</si>
  <si>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</si>
  <si>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</si>
  <si>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</si>
  <si>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</si>
  <si>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</si>
  <si>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</si>
  <si>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</si>
  <si>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</si>
  <si>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</si>
  <si>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</si>
  <si>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</si>
  <si>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</si>
  <si>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</si>
  <si>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</si>
  <si>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</si>
  <si>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</si>
  <si>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</si>
  <si>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</si>
  <si>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</si>
  <si>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</si>
  <si>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</si>
  <si>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</si>
  <si>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</si>
  <si>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</si>
  <si>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</si>
  <si>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</si>
  <si>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</si>
  <si>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</si>
  <si>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</si>
  <si>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</si>
  <si>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</si>
  <si>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</si>
  <si>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</si>
  <si>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</si>
  <si>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</si>
  <si>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</si>
  <si>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</si>
  <si>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</si>
  <si>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</si>
  <si>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</si>
  <si>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</si>
  <si>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</si>
  <si>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</si>
  <si>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</si>
  <si>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</si>
  <si>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</si>
  <si>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</si>
  <si>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</si>
  <si>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</si>
  <si>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</si>
  <si>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</si>
  <si>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</si>
  <si>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</si>
  <si>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</si>
  <si>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</si>
  <si>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</si>
  <si>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</si>
  <si>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</si>
  <si>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</si>
  <si>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</si>
  <si>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</si>
  <si>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</si>
  <si>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</si>
  <si>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</si>
  <si>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</si>
  <si>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</si>
  <si>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</si>
  <si>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</si>
  <si>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</si>
  <si>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</si>
  <si>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</si>
  <si>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</si>
  <si>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</si>
  <si>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</si>
  <si>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</si>
  <si>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</si>
  <si>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</si>
  <si>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</si>
  <si>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</si>
  <si>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</si>
  <si>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</si>
  <si>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</si>
  <si>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</si>
  <si>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</si>
  <si>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</si>
  <si>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</si>
  <si>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</si>
  <si>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</si>
  <si>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</si>
  <si>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</si>
  <si>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</si>
  <si>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</si>
  <si>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</si>
  <si>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</si>
  <si>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</si>
  <si>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</si>
  <si>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</si>
  <si>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</si>
  <si>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</si>
  <si>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</si>
  <si>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</si>
  <si>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</si>
  <si>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</si>
  <si>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</si>
  <si>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</si>
  <si>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</si>
  <si>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</si>
  <si>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</si>
  <si>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</si>
  <si>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</si>
  <si>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</si>
  <si>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</si>
  <si>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</si>
  <si>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</si>
  <si>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</si>
  <si>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</si>
  <si>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</si>
  <si>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</si>
  <si>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</si>
  <si>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</si>
  <si>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</si>
  <si>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</si>
  <si>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</si>
  <si>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</si>
  <si>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</si>
  <si>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</si>
  <si>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</si>
  <si>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</si>
  <si>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</si>
  <si>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</si>
  <si>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</si>
  <si>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</si>
  <si>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</si>
  <si>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</si>
  <si>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</si>
  <si>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</si>
  <si>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</si>
  <si>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</si>
  <si>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</si>
  <si>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</si>
  <si>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</si>
  <si>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</si>
  <si>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</si>
  <si>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</si>
  <si>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</si>
  <si>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</si>
  <si>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</si>
  <si>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</si>
  <si>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</si>
  <si>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</si>
  <si>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</si>
  <si>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</si>
  <si>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</si>
  <si>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</si>
  <si>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</si>
  <si>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</si>
  <si>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</si>
  <si>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</si>
  <si>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</si>
  <si>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</si>
  <si>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</si>
  <si>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</si>
  <si>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</si>
  <si>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</si>
  <si>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</si>
  <si>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</si>
  <si>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</si>
  <si>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</si>
  <si>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</si>
  <si>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</si>
  <si>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</si>
  <si>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</si>
  <si>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</si>
  <si>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</si>
  <si>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</si>
  <si>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</si>
  <si>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</si>
  <si>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</si>
  <si>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</si>
  <si>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</si>
  <si>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</si>
  <si>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</si>
  <si>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</si>
  <si>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</si>
  <si>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</si>
  <si>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</si>
  <si>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</si>
  <si>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</si>
  <si>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</si>
  <si>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</si>
  <si>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</si>
  <si>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</si>
  <si>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</si>
  <si>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</si>
  <si>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</si>
  <si>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</si>
  <si>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</si>
  <si>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</si>
  <si>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</si>
  <si>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</si>
  <si>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</si>
  <si>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</si>
  <si>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</si>
  <si>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</si>
  <si>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</si>
  <si>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</si>
  <si>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</si>
  <si>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</si>
  <si>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</si>
  <si>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</si>
  <si>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</si>
  <si>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</si>
  <si>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</si>
  <si>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</si>
  <si>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</si>
  <si>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</si>
  <si>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</si>
  <si>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</si>
  <si>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</si>
  <si>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</si>
  <si>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</si>
  <si>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</si>
  <si>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</si>
  <si>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</si>
  <si>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</si>
  <si>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</si>
  <si>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</si>
  <si>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</si>
  <si>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</si>
  <si>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</si>
  <si>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</si>
  <si>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</si>
  <si>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</si>
  <si>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</si>
  <si>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</si>
  <si>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</si>
  <si>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</si>
  <si>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</si>
  <si>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</si>
  <si>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</si>
  <si>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</si>
  <si>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</si>
  <si>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</si>
  <si>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</si>
  <si>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</si>
  <si>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</si>
  <si>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</si>
  <si>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</si>
  <si>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</si>
  <si>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</si>
  <si>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</si>
  <si>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</si>
  <si>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</si>
  <si>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</si>
  <si>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</si>
  <si>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</si>
  <si>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</si>
  <si>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</si>
  <si>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</si>
  <si>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</si>
  <si>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</si>
  <si>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</si>
  <si>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</si>
  <si>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</si>
  <si>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</si>
  <si>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</si>
  <si>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</si>
  <si>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</si>
  <si>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</si>
  <si>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</si>
  <si>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</si>
  <si>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</si>
  <si>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</si>
  <si>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</si>
  <si>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</si>
  <si>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</si>
  <si>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</si>
  <si>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</si>
  <si>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</si>
  <si>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</si>
  <si>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</si>
  <si>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</si>
  <si>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</si>
  <si>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</si>
  <si>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</si>
  <si>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</si>
  <si>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</si>
  <si>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</si>
  <si>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</si>
  <si>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</si>
  <si>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</si>
  <si>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</si>
  <si>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</si>
  <si>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</si>
  <si>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</si>
  <si>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</si>
  <si>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</si>
  <si>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</si>
  <si>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</si>
  <si>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</si>
  <si>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</si>
  <si>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</si>
  <si>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</si>
  <si>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</si>
  <si>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</si>
  <si>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</si>
  <si>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</si>
  <si>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</si>
  <si>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</si>
  <si>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</si>
  <si>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</si>
  <si>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</si>
  <si>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</si>
  <si>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</si>
  <si>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</si>
  <si>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</si>
  <si>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</si>
  <si>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</si>
  <si>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</si>
  <si>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</si>
  <si>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</si>
  <si>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</si>
  <si>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</si>
  <si>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</si>
  <si>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</si>
  <si>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</si>
  <si>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</si>
  <si>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</si>
  <si>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</si>
  <si>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</si>
  <si>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</si>
  <si>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</si>
  <si>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</si>
  <si>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</si>
  <si>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</si>
  <si>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</si>
  <si>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</si>
  <si>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</si>
  <si>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</si>
  <si>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</si>
  <si>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</si>
  <si>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</si>
  <si>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</si>
  <si>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</si>
  <si>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</si>
  <si>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</si>
  <si>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</si>
  <si>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</si>
  <si>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</si>
  <si>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</si>
  <si>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</si>
  <si>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</si>
  <si>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</si>
  <si>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</si>
  <si>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</si>
  <si>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</si>
  <si>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</si>
  <si>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</si>
  <si>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</si>
  <si>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</si>
  <si>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</si>
  <si>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</si>
  <si>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</si>
  <si>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</si>
  <si>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</si>
  <si>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</si>
  <si>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</si>
  <si>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</si>
  <si>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</si>
  <si>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</si>
  <si>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</si>
  <si>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</si>
  <si>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</si>
  <si>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</si>
  <si>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</si>
  <si>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</si>
  <si>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</si>
  <si>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</si>
  <si>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</si>
  <si>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</si>
  <si>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</si>
  <si>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</si>
  <si>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</si>
  <si>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</si>
  <si>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</si>
  <si>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</si>
  <si>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</si>
  <si>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</si>
  <si>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</si>
  <si>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</si>
  <si>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</si>
  <si>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</si>
  <si>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</si>
  <si>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</si>
  <si>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</si>
  <si>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</si>
  <si>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</si>
  <si>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</si>
  <si>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</si>
  <si>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</si>
  <si>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</si>
  <si>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</si>
  <si>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</si>
  <si>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</si>
  <si>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</si>
  <si>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</si>
  <si>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</si>
  <si>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</si>
  <si>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</si>
  <si>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</si>
  <si>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</si>
  <si>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</si>
  <si>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</si>
  <si>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</si>
  <si>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</si>
  <si>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</si>
  <si>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</si>
  <si>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</si>
  <si>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</si>
  <si>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</si>
  <si>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</si>
  <si>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</si>
  <si>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</si>
  <si>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</si>
  <si>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</si>
  <si>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</si>
  <si>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</si>
  <si>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</si>
  <si>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</si>
  <si>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</si>
  <si>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</si>
  <si>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</si>
  <si>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</si>
  <si>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</si>
  <si>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</si>
  <si>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</si>
  <si>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</si>
  <si>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</si>
  <si>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</si>
  <si>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</si>
  <si>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</si>
  <si>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</si>
  <si>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</si>
  <si>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</si>
  <si>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</si>
  <si>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</si>
  <si>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</si>
  <si>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</si>
  <si>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</si>
  <si>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</si>
  <si>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</si>
  <si>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</si>
  <si>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</si>
  <si>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</si>
  <si>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</si>
  <si>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</si>
  <si>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</si>
  <si>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</si>
  <si>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</si>
  <si>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</si>
  <si>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</si>
  <si>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</si>
  <si>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</si>
  <si>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</si>
  <si>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</si>
  <si>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</si>
  <si>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</si>
  <si>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</si>
  <si>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</si>
  <si>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</si>
  <si>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</si>
  <si>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</si>
  <si>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</si>
  <si>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</si>
  <si>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</si>
  <si>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</si>
  <si>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</si>
  <si>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</si>
  <si>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</si>
  <si>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</si>
  <si>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</si>
  <si>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</si>
  <si>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</si>
  <si>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</si>
  <si>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</si>
  <si>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</si>
  <si>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</si>
  <si>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</si>
  <si>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</si>
  <si>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</si>
  <si>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</si>
  <si>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</si>
  <si>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</si>
  <si>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</si>
  <si>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</si>
  <si>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</si>
  <si>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</si>
  <si>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</si>
  <si>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</si>
  <si>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</si>
  <si>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</si>
  <si>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</si>
  <si>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</si>
  <si>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</si>
  <si>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</si>
  <si>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</si>
  <si>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</si>
  <si>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</si>
  <si>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</si>
  <si>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</si>
  <si>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</si>
  <si>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</si>
  <si>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</si>
  <si>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</si>
  <si>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</si>
  <si>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</si>
  <si>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</si>
  <si>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</si>
  <si>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</si>
  <si>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</si>
  <si>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</si>
  <si>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</si>
  <si>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</si>
  <si>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</si>
  <si>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</si>
  <si>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</si>
  <si>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</si>
  <si>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</si>
  <si>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</si>
  <si>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</si>
  <si>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</si>
  <si>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</si>
  <si>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</si>
  <si>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</si>
  <si>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</si>
  <si>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</si>
  <si>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</si>
  <si>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</si>
  <si>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</si>
  <si>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</si>
  <si>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</si>
  <si>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</si>
  <si>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</si>
  <si>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</si>
  <si>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</si>
  <si>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</si>
  <si>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</si>
  <si>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</si>
  <si>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</si>
  <si>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</si>
  <si>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</si>
  <si>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</si>
  <si>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</si>
  <si>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</si>
  <si>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</si>
  <si>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</si>
  <si>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</si>
  <si>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</si>
  <si>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</si>
  <si>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</si>
  <si>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</si>
  <si>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</si>
  <si>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</si>
  <si>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</si>
  <si>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</si>
  <si>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</si>
  <si>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</si>
  <si>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</si>
  <si>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</si>
  <si>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</si>
  <si>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</si>
  <si>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</si>
  <si>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</si>
  <si>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</si>
  <si>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</si>
  <si>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</si>
  <si>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</si>
  <si>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</si>
  <si>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</si>
  <si>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</si>
  <si>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</si>
  <si>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</si>
  <si>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</si>
  <si>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</si>
  <si>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</si>
  <si>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</si>
  <si>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</si>
  <si>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</si>
  <si>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</si>
  <si>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</si>
  <si>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</si>
  <si>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</si>
  <si>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</si>
  <si>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</si>
  <si>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</si>
  <si>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</si>
  <si>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</si>
  <si>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</si>
  <si>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</si>
  <si>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</si>
  <si>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</si>
  <si>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</si>
  <si>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</si>
  <si>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</si>
  <si>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</si>
  <si>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</si>
  <si>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</si>
  <si>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</si>
  <si>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</si>
  <si>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</si>
  <si>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</si>
  <si>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</si>
  <si>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</si>
  <si>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</si>
  <si>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</si>
  <si>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</si>
  <si>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</si>
  <si>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</si>
  <si>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</si>
  <si>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</si>
  <si>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</si>
  <si>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</si>
  <si>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</si>
  <si>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</si>
  <si>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</si>
  <si>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</si>
  <si>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</si>
  <si>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</si>
  <si>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</si>
  <si>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</si>
  <si>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</si>
  <si>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</si>
  <si>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</si>
  <si>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</si>
  <si>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</si>
  <si>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</si>
  <si>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</si>
  <si>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</si>
  <si>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</si>
  <si>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</si>
  <si>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</si>
  <si>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</si>
  <si>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</si>
  <si>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</si>
  <si>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</si>
  <si>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</si>
  <si>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</si>
  <si>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</si>
  <si>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</si>
  <si>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</si>
  <si>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</si>
  <si>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</si>
  <si>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</si>
  <si>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</si>
  <si>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</si>
  <si>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</si>
  <si>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</si>
  <si>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</si>
  <si>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</si>
  <si>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</si>
  <si>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</si>
  <si>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</si>
  <si>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</si>
  <si>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</si>
  <si>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</si>
  <si>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</si>
  <si>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</si>
  <si>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</si>
  <si>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</si>
  <si>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</si>
  <si>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</si>
  <si>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</si>
  <si>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</si>
  <si>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</si>
  <si>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</si>
  <si>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</si>
  <si>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</si>
  <si>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</si>
  <si>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</si>
  <si>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</si>
  <si>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</si>
  <si>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</si>
  <si>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</si>
  <si>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</si>
  <si>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</si>
  <si>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</si>
  <si>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</si>
  <si>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</si>
  <si>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</si>
  <si>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</si>
  <si>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</si>
  <si>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</si>
  <si>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</si>
  <si>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</si>
  <si>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</si>
  <si>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</si>
  <si>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</si>
  <si>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</si>
  <si>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</si>
  <si>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</si>
  <si>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</si>
  <si>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</si>
  <si>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</si>
  <si>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</si>
  <si>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</si>
  <si>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</si>
  <si>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</si>
  <si>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</si>
  <si>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</si>
  <si>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</si>
  <si>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</si>
  <si>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</si>
  <si>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</si>
  <si>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</si>
  <si>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</si>
  <si>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</si>
  <si>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</si>
  <si>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</si>
  <si>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</si>
  <si>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</si>
  <si>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</si>
  <si>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</si>
  <si>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</si>
  <si>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</si>
  <si>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</si>
  <si>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</si>
  <si>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</si>
  <si>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</si>
  <si>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</si>
  <si>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</si>
  <si>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</si>
  <si>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</si>
  <si>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</si>
  <si>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</si>
  <si>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</si>
  <si>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</si>
  <si>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</si>
  <si>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</si>
  <si>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</si>
  <si>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</si>
  <si>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</si>
  <si>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</si>
  <si>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</si>
  <si>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</si>
  <si>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</si>
  <si>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</si>
  <si>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</si>
  <si>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</si>
  <si>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</si>
  <si>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</si>
  <si>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</si>
  <si>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</si>
  <si>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</si>
  <si>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</si>
  <si>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</si>
  <si>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</si>
  <si>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</si>
  <si>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</si>
  <si>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</si>
  <si>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</si>
  <si>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</si>
  <si>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</si>
  <si>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</si>
  <si>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</si>
  <si>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</si>
  <si>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</si>
  <si>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</si>
  <si>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</si>
  <si>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</si>
  <si>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</si>
  <si>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</si>
  <si>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</si>
  <si>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</si>
  <si>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</si>
  <si>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</si>
  <si>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</si>
  <si>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</si>
  <si>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</si>
  <si>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</si>
  <si>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</si>
  <si>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</si>
  <si>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</si>
  <si>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</si>
  <si>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</si>
  <si>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</si>
  <si>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</si>
  <si>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</si>
  <si>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</si>
  <si>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</si>
  <si>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</si>
  <si>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</si>
  <si>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</si>
  <si>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</si>
  <si>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</si>
  <si>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</si>
  <si>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</si>
  <si>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</si>
  <si>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</si>
  <si>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</si>
  <si>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</si>
  <si>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</si>
  <si>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</si>
  <si>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</si>
  <si>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</si>
  <si>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</si>
  <si>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</si>
  <si>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</si>
  <si>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</si>
  <si>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</si>
  <si>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</si>
  <si>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</si>
  <si>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</si>
  <si>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</si>
  <si>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</si>
  <si>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</si>
  <si>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</si>
  <si>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</si>
  <si>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</si>
  <si>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</si>
  <si>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</si>
  <si>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</si>
  <si>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</si>
  <si>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</si>
  <si>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</si>
  <si>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</si>
  <si>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</si>
  <si>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</si>
  <si>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</si>
  <si>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</si>
  <si>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</si>
  <si>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</si>
  <si>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</si>
  <si>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</si>
  <si>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</si>
  <si>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</si>
  <si>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</si>
  <si>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</si>
  <si>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</si>
  <si>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</si>
  <si>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</si>
  <si>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</si>
  <si>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</si>
  <si>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</si>
  <si>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</si>
  <si>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</si>
  <si>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</si>
  <si>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</si>
  <si>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</si>
  <si>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</si>
  <si>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</si>
  <si>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</si>
  <si>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</si>
  <si>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</si>
  <si>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</si>
  <si>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</si>
  <si>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</si>
  <si>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</si>
  <si>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</si>
  <si>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</si>
  <si>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</si>
  <si>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</si>
  <si>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</si>
  <si>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</si>
  <si>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</si>
  <si>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</si>
  <si>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</si>
  <si>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</si>
  <si>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</si>
  <si>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</si>
  <si>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</si>
  <si>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</si>
  <si>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</si>
  <si>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</si>
  <si>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</si>
  <si>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</si>
  <si>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</si>
  <si>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</si>
  <si>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</si>
  <si>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</si>
  <si>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</si>
  <si>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</si>
  <si>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</si>
  <si>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</si>
  <si>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</si>
  <si>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</si>
  <si>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</si>
  <si>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</si>
  <si>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</si>
  <si>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</si>
  <si>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</si>
  <si>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</si>
  <si>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</si>
  <si>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</si>
  <si>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</si>
  <si>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</si>
  <si>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</si>
  <si>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</si>
  <si>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</si>
  <si>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</si>
  <si>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</si>
  <si>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</si>
  <si>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</si>
  <si>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</si>
  <si>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</si>
  <si>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</si>
  <si>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</si>
  <si>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</si>
  <si>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</si>
  <si>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</si>
  <si>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</si>
  <si>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</si>
  <si>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</si>
  <si>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</si>
  <si>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</si>
  <si>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</si>
  <si>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</si>
  <si>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</si>
  <si>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</si>
  <si>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</si>
  <si>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</si>
  <si>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</si>
  <si>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</si>
  <si>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</si>
  <si>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</si>
  <si>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</si>
  <si>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</si>
  <si>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</si>
  <si>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</si>
  <si>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</si>
  <si>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</si>
  <si>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</si>
  <si>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</si>
  <si>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</si>
  <si>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</si>
  <si>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</si>
  <si>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</si>
  <si>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</si>
  <si>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</si>
  <si>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</si>
  <si>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</si>
  <si>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</si>
  <si>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</si>
  <si>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</si>
  <si>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</si>
  <si>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</si>
  <si>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</si>
  <si>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</si>
  <si>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</si>
  <si>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</si>
  <si>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</si>
  <si>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</si>
  <si>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</si>
  <si>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</si>
  <si>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</si>
  <si>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</si>
  <si>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</si>
  <si>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</si>
  <si>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</si>
  <si>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</si>
  <si>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</si>
  <si>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</si>
  <si>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</si>
  <si>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</si>
  <si>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</si>
  <si>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</si>
  <si>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</si>
  <si>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</si>
  <si>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</si>
  <si>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</si>
  <si>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</si>
  <si>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</si>
  <si>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</si>
  <si>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</si>
  <si>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</si>
  <si>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</si>
  <si>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</si>
  <si>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</si>
  <si>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</si>
  <si>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</si>
  <si>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</si>
  <si>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</si>
  <si>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</si>
  <si>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</si>
  <si>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</si>
  <si>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</si>
  <si>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</si>
  <si>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</si>
  <si>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</si>
  <si>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</si>
  <si>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</si>
  <si>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</si>
  <si>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</si>
  <si>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</si>
  <si>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</si>
  <si>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</si>
  <si>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</si>
  <si>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</si>
  <si>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</si>
  <si>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</si>
  <si>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</si>
  <si>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</si>
  <si>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</si>
  <si>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</si>
  <si>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</si>
  <si>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</si>
  <si>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</si>
  <si>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</si>
  <si>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</si>
  <si>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</si>
  <si>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</si>
  <si>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</si>
  <si>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</si>
  <si>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</si>
  <si>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</si>
  <si>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</si>
  <si>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</si>
  <si>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</si>
  <si>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</si>
  <si>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</si>
  <si>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</si>
  <si>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</si>
  <si>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</si>
  <si>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</si>
  <si>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</si>
  <si>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</si>
  <si>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</si>
  <si>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</si>
  <si>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</si>
  <si>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</si>
  <si>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</si>
  <si>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</si>
  <si>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</si>
  <si>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</si>
  <si>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</si>
  <si>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</si>
  <si>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</si>
  <si>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</si>
  <si>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</si>
  <si>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</si>
  <si>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</si>
  <si>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</si>
  <si>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</si>
  <si>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</si>
  <si>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</si>
  <si>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</si>
  <si>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</si>
  <si>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</si>
  <si>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</si>
  <si>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</si>
  <si>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</si>
  <si>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</si>
  <si>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</si>
  <si>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</si>
  <si>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</si>
  <si>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</si>
  <si>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</si>
  <si>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</si>
  <si>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</si>
  <si>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</si>
  <si>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</si>
  <si>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</si>
  <si>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</si>
  <si>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</si>
  <si>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</si>
  <si>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</si>
  <si>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</si>
  <si>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</si>
  <si>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</si>
  <si>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</si>
  <si>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</si>
  <si>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</si>
  <si>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</si>
  <si>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</si>
  <si>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</si>
  <si>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</si>
  <si>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</si>
  <si>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</si>
  <si>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</si>
  <si>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</si>
  <si>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</si>
  <si>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</si>
  <si>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</si>
  <si>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</si>
  <si>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</si>
  <si>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</si>
  <si>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</si>
  <si>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</si>
  <si>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</si>
  <si>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</si>
  <si>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</si>
  <si>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</si>
  <si>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</si>
  <si>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</si>
  <si>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</si>
  <si>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</si>
  <si>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</si>
  <si>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</si>
  <si>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</si>
  <si>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</si>
  <si>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</si>
  <si>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</si>
  <si>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</si>
  <si>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</si>
  <si>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</si>
  <si>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</si>
  <si>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</si>
  <si>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</si>
  <si>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</si>
  <si>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</si>
  <si>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</si>
  <si>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</si>
  <si>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</si>
  <si>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</si>
  <si>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</si>
  <si>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</si>
  <si>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</si>
  <si>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</si>
  <si>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</si>
  <si>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</si>
  <si>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</si>
  <si>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</si>
  <si>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</si>
  <si>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</si>
  <si>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</si>
  <si>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</si>
  <si>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</si>
  <si>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</si>
  <si>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</si>
  <si>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</si>
  <si>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</si>
  <si>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</si>
  <si>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</si>
  <si>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</si>
  <si>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</si>
  <si>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</si>
  <si>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</si>
  <si>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</si>
  <si>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</si>
  <si>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</si>
  <si>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</si>
  <si>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</si>
  <si>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</si>
  <si>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</si>
  <si>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</si>
  <si>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</si>
  <si>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</si>
  <si>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</si>
  <si>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</si>
  <si>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</si>
  <si>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</si>
  <si>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</si>
  <si>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</si>
  <si>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</si>
  <si>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</si>
  <si>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</si>
  <si>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</si>
  <si>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</si>
  <si>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</si>
  <si>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</si>
  <si>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</si>
  <si>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</si>
  <si>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</si>
  <si>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</si>
  <si>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</si>
  <si>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</si>
  <si>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</si>
  <si>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</si>
  <si>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</si>
  <si>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</si>
  <si>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</si>
  <si>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</si>
  <si>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</si>
  <si>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</si>
  <si>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</si>
  <si>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</si>
  <si>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</si>
  <si>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</si>
  <si>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</si>
  <si>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</si>
  <si>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</si>
  <si>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</si>
  <si>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</si>
  <si>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</si>
  <si>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</si>
  <si>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</si>
  <si>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</si>
  <si>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</si>
  <si>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</si>
  <si>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</si>
  <si>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</si>
  <si>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</si>
  <si>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</si>
  <si>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</si>
  <si>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</si>
  <si>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</si>
  <si>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</si>
  <si>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</si>
  <si>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</si>
  <si>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</si>
  <si>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</si>
  <si>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</si>
  <si>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</si>
  <si>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</si>
  <si>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</si>
  <si>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</si>
  <si>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</si>
  <si>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</si>
  <si>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</si>
  <si>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</si>
  <si>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</si>
  <si>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</si>
  <si>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</si>
  <si>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</si>
  <si>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</si>
  <si>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</si>
  <si>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</si>
  <si>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</si>
  <si>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</si>
  <si>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</si>
  <si>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</si>
  <si>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</si>
  <si>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</si>
  <si>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</si>
  <si>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</si>
  <si>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</si>
  <si>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</si>
  <si>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</si>
  <si>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</si>
  <si>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</si>
  <si>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</si>
  <si>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</si>
  <si>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</si>
  <si>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</si>
  <si>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</si>
  <si>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</si>
  <si>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</si>
  <si>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</si>
  <si>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</si>
  <si>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</si>
  <si>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</si>
  <si>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</si>
  <si>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</si>
  <si>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</si>
  <si>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</si>
  <si>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</si>
  <si>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</si>
  <si>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</si>
  <si>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</si>
  <si>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</si>
  <si>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</si>
  <si>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</si>
  <si>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</si>
  <si>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</si>
  <si>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</si>
  <si>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</si>
  <si>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</si>
  <si>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</si>
  <si>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</si>
  <si>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</si>
  <si>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</si>
  <si>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</si>
  <si>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</si>
  <si>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</si>
  <si>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</si>
  <si>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</si>
  <si>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</si>
  <si>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</si>
  <si>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</si>
  <si>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</si>
  <si>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</si>
  <si>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</si>
  <si>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</si>
  <si>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</si>
  <si>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</si>
  <si>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</si>
  <si>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</si>
  <si>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</si>
  <si>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</si>
  <si>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</si>
  <si>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</si>
  <si>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</si>
  <si>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</si>
  <si>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</si>
  <si>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</si>
  <si>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</si>
  <si>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</si>
  <si>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</si>
  <si>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</si>
  <si>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</si>
  <si>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</si>
  <si>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</si>
  <si>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</si>
  <si>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</si>
  <si>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</si>
  <si>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</si>
  <si>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</si>
  <si>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</si>
  <si>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</si>
  <si>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</si>
  <si>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</si>
  <si>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</si>
  <si>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</si>
  <si>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</si>
  <si>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</si>
  <si>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</si>
  <si>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</si>
  <si>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</si>
  <si>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</si>
  <si>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</si>
  <si>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</si>
  <si>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</si>
  <si>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</si>
  <si>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</si>
  <si>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</si>
  <si>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</si>
  <si>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</si>
  <si>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</si>
  <si>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</si>
  <si>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</si>
  <si>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</si>
  <si>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</si>
  <si>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</si>
  <si>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</si>
  <si>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</si>
  <si>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</si>
  <si>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</si>
  <si>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</si>
  <si>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</si>
  <si>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</si>
  <si>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</si>
  <si>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</si>
  <si>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</si>
  <si>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</si>
  <si>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</si>
  <si>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</si>
  <si>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</si>
  <si>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</si>
  <si>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</si>
  <si>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</si>
  <si>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</si>
  <si>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</si>
  <si>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</si>
  <si>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</si>
  <si>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</si>
  <si>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</si>
  <si>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</si>
  <si>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</si>
  <si>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</si>
  <si>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</si>
  <si>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</si>
  <si>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</si>
  <si>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</si>
  <si>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</si>
  <si>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</si>
  <si>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</si>
  <si>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</si>
  <si>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</si>
  <si>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</si>
  <si>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</si>
  <si>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</si>
  <si>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</si>
  <si>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</si>
  <si>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</si>
  <si>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</si>
  <si>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</si>
  <si>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</si>
  <si>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</si>
  <si>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</si>
  <si>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</si>
  <si>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</si>
  <si>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</si>
  <si>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</si>
  <si>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</si>
  <si>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</si>
  <si>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</si>
  <si>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</si>
  <si>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</si>
  <si>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</si>
  <si>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</si>
  <si>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</si>
  <si>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</si>
  <si>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</si>
  <si>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</si>
  <si>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</si>
  <si>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</si>
  <si>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</si>
  <si>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</si>
  <si>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</si>
  <si>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</si>
  <si>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</si>
  <si>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</si>
  <si>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</si>
  <si>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</si>
  <si>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</si>
  <si>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</si>
  <si>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</si>
  <si>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</si>
  <si>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</si>
  <si>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</si>
  <si>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</si>
  <si>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</si>
  <si>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</si>
  <si>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</si>
  <si>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</si>
  <si>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</si>
  <si>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</si>
  <si>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</si>
  <si>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</si>
  <si>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</si>
  <si>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</si>
  <si>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</si>
  <si>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</si>
  <si>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</si>
  <si>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</si>
  <si>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</si>
  <si>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</si>
  <si>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</si>
  <si>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</si>
  <si>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</si>
  <si>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</si>
  <si>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</si>
  <si>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</si>
  <si>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</si>
  <si>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</si>
  <si>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</si>
  <si>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</si>
  <si>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</si>
  <si>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</si>
  <si>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</si>
  <si>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</si>
  <si>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</si>
  <si>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</si>
  <si>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</si>
  <si>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</si>
  <si>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</si>
  <si>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</si>
  <si>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</si>
  <si>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</si>
  <si>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</si>
  <si>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</si>
  <si>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</si>
  <si>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</si>
  <si>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</si>
  <si>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</si>
  <si>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</si>
  <si>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</si>
  <si>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</si>
  <si>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</si>
  <si>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</si>
  <si>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</si>
  <si>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</si>
  <si>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</si>
  <si>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</si>
  <si>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</si>
  <si>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</si>
  <si>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</si>
  <si>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</si>
  <si>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</si>
  <si>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</si>
  <si>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</si>
  <si>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</si>
  <si>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</si>
  <si>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</si>
  <si>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</si>
  <si>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</si>
  <si>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</si>
  <si>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</si>
  <si>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</si>
  <si>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</si>
  <si>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</si>
  <si>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</si>
  <si>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</si>
  <si>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</si>
  <si>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</si>
  <si>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</si>
  <si>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</si>
  <si>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</si>
  <si>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</si>
  <si>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</si>
  <si>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</si>
  <si>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</si>
  <si>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</si>
  <si>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</si>
  <si>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</si>
  <si>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</si>
  <si>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</si>
  <si>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</si>
  <si>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</si>
  <si>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</si>
  <si>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</si>
  <si>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</si>
  <si>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</si>
  <si>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</si>
  <si>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</si>
  <si>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</si>
  <si>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</si>
  <si>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</si>
  <si>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</si>
  <si>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</si>
  <si>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</si>
  <si>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</si>
  <si>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</si>
  <si>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</si>
  <si>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</si>
  <si>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</si>
  <si>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</si>
  <si>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</si>
  <si>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</si>
  <si>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</si>
  <si>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</si>
  <si>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</si>
  <si>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</si>
  <si>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</si>
  <si>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</si>
  <si>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</si>
  <si>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</si>
  <si>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</si>
  <si>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</si>
  <si>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</si>
  <si>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</si>
  <si>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</si>
  <si>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</si>
  <si>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</si>
  <si>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</si>
  <si>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</si>
  <si>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</si>
  <si>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</si>
  <si>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</si>
  <si>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</si>
  <si>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</si>
  <si>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</si>
  <si>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</si>
  <si>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</si>
  <si>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</si>
  <si>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</si>
  <si>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</si>
  <si>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</si>
  <si>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</si>
  <si>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</si>
  <si>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</si>
  <si>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</si>
  <si>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</si>
  <si>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</si>
  <si>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</si>
  <si>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</si>
  <si>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</si>
  <si>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</si>
  <si>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</si>
  <si>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</si>
  <si>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</si>
  <si>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</si>
  <si>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</si>
  <si>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</si>
  <si>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</si>
  <si>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</si>
  <si>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</si>
  <si>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</si>
  <si>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</si>
  <si>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</si>
  <si>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</si>
  <si>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</si>
  <si>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</si>
  <si>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</si>
  <si>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</si>
  <si>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</si>
  <si>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</si>
  <si>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</si>
  <si>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</si>
  <si>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</si>
  <si>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</si>
  <si>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</si>
  <si>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</si>
  <si>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</si>
  <si>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</si>
  <si>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</si>
  <si>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</si>
  <si>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</si>
  <si>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</si>
  <si>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</si>
  <si>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</si>
  <si>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</si>
  <si>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</si>
  <si>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</si>
  <si>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</si>
  <si>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</si>
  <si>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</si>
  <si>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</si>
  <si>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</si>
  <si>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</si>
  <si>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</si>
  <si>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</si>
  <si>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</si>
  <si>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</si>
  <si>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</si>
  <si>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</si>
  <si>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</si>
  <si>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</si>
  <si>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</si>
  <si>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</si>
  <si>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</si>
  <si>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</si>
  <si>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</si>
  <si>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</si>
  <si>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</si>
  <si>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</si>
  <si>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</si>
  <si>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</si>
  <si>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</si>
  <si>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</si>
  <si>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</si>
  <si>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</si>
  <si>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</si>
  <si>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</si>
  <si>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</si>
  <si>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</si>
  <si>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</si>
  <si>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</si>
  <si>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</si>
  <si>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</si>
  <si>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</si>
  <si>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</si>
  <si>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</si>
  <si>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</si>
  <si>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</si>
  <si>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</si>
  <si>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</si>
  <si>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</si>
  <si>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</si>
  <si>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</si>
  <si>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</si>
  <si>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</si>
  <si>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</si>
  <si>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</si>
  <si>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</si>
  <si>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</si>
  <si>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</si>
  <si>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</si>
  <si>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</si>
  <si>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</si>
  <si>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</si>
  <si>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</si>
  <si>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</si>
  <si>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</si>
  <si>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</si>
  <si>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</si>
  <si>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</si>
  <si>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</si>
  <si>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</si>
  <si>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</si>
  <si>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</si>
  <si>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</si>
  <si>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</si>
  <si>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</si>
  <si>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</si>
  <si>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</si>
  <si>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</si>
  <si>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</si>
  <si>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</si>
  <si>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</si>
  <si>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</si>
  <si>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</si>
  <si>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</si>
  <si>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</si>
  <si>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</si>
  <si>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</si>
  <si>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</si>
  <si>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</si>
  <si>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</si>
  <si>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</si>
  <si>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</si>
  <si>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</si>
  <si>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</si>
  <si>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</si>
  <si>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</si>
  <si>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</si>
  <si>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</si>
  <si>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</si>
  <si>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</si>
  <si>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</si>
  <si>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</si>
  <si>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</si>
  <si>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</si>
  <si>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</si>
  <si>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</si>
  <si>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</si>
  <si>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</si>
  <si>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</si>
  <si>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</si>
  <si>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</si>
  <si>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</si>
  <si>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</si>
  <si>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</si>
  <si>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</si>
  <si>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</si>
  <si>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</si>
  <si>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</si>
  <si>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</si>
  <si>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</si>
  <si>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</si>
  <si>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</si>
  <si>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</si>
  <si>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</si>
  <si>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</si>
  <si>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</si>
  <si>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</si>
  <si>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</si>
  <si>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</si>
  <si>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</si>
  <si>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</si>
  <si>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</si>
  <si>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</si>
  <si>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</si>
  <si>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</si>
  <si>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</si>
  <si>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</si>
  <si>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</si>
  <si>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</si>
  <si>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</si>
  <si>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</si>
  <si>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</si>
  <si>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</si>
  <si>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</si>
  <si>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</si>
  <si>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</si>
  <si>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</si>
  <si>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</si>
  <si>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</si>
  <si>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</si>
  <si>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</si>
  <si>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</si>
  <si>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</si>
  <si>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</si>
  <si>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</si>
  <si>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</si>
  <si>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</si>
  <si>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</si>
  <si>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</si>
  <si>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</si>
  <si>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</si>
  <si>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</si>
  <si>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</si>
  <si>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</si>
  <si>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</si>
  <si>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</si>
  <si>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</si>
  <si>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</si>
  <si>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</si>
  <si>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</si>
  <si>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</si>
  <si>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</si>
  <si>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</si>
  <si>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</si>
  <si>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</si>
  <si>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</si>
  <si>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</si>
  <si>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</si>
  <si>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</si>
  <si>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</si>
  <si>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</si>
  <si>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</si>
  <si>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</si>
  <si>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</si>
  <si>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</si>
  <si>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</si>
  <si>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</si>
  <si>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</si>
  <si>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</si>
  <si>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</si>
  <si>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</si>
  <si>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</si>
  <si>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</si>
  <si>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</si>
  <si>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</si>
  <si>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</si>
  <si>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</si>
  <si>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</si>
  <si>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</si>
  <si>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</si>
  <si>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</si>
  <si>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</si>
  <si>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</si>
  <si>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</si>
  <si>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</si>
  <si>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</si>
  <si>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</si>
  <si>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</si>
  <si>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</si>
  <si>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</si>
  <si>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</si>
  <si>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</si>
  <si>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</si>
  <si>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</si>
  <si>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</si>
  <si>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</si>
  <si>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</si>
  <si>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</si>
  <si>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</si>
  <si>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</si>
  <si>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</si>
  <si>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</si>
  <si>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</si>
  <si>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</si>
  <si>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</si>
  <si>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</si>
  <si>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</si>
  <si>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</si>
  <si>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</si>
  <si>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</si>
  <si>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</si>
  <si>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</si>
  <si>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</si>
  <si>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</si>
  <si>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</si>
  <si>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</si>
  <si>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</si>
  <si>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</si>
  <si>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</si>
  <si>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</si>
  <si>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</si>
  <si>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</si>
  <si>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</si>
  <si>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</si>
  <si>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</si>
  <si>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</si>
  <si>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</si>
  <si>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</si>
  <si>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</si>
  <si>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</si>
  <si>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</si>
  <si>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</si>
  <si>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</si>
  <si>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</si>
  <si>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</si>
  <si>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</si>
  <si>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</si>
  <si>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</si>
  <si>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</si>
  <si>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</si>
  <si>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</si>
  <si>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</si>
  <si>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</si>
  <si>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</si>
  <si>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</si>
  <si>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</si>
  <si>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</si>
  <si>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</si>
  <si>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</si>
  <si>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</si>
  <si>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</si>
  <si>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</si>
  <si>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</si>
  <si>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</si>
  <si>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</si>
  <si>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</si>
  <si>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</si>
  <si>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</si>
  <si>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</si>
  <si>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</si>
  <si>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</si>
  <si>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</si>
  <si>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</si>
  <si>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</si>
  <si>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</si>
  <si>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</si>
  <si>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</si>
  <si>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</si>
  <si>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</si>
  <si>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</si>
  <si>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</si>
  <si>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</si>
  <si>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</si>
  <si>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</si>
  <si>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</si>
  <si>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</si>
  <si>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</si>
  <si>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</si>
  <si>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</si>
  <si>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</si>
  <si>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</si>
  <si>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</si>
  <si>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</si>
  <si>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</si>
  <si>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</si>
  <si>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</si>
  <si>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</si>
  <si>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</si>
  <si>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</si>
  <si>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</si>
  <si>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</si>
  <si>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</si>
  <si>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</si>
  <si>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</si>
  <si>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</si>
  <si>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</si>
  <si>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</si>
  <si>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</si>
  <si>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</si>
  <si>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</si>
  <si>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</si>
  <si>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</si>
  <si>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</si>
  <si>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</si>
  <si>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</si>
  <si>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</si>
  <si>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</si>
  <si>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</si>
  <si>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</si>
  <si>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</si>
  <si>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</si>
  <si>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</si>
  <si>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</si>
  <si>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</si>
  <si>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</si>
  <si>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</si>
  <si>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</si>
  <si>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</si>
  <si>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</si>
  <si>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</si>
  <si>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</si>
  <si>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</si>
  <si>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</si>
  <si>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</si>
  <si>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</si>
  <si>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</si>
  <si>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</si>
  <si>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</si>
  <si>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</si>
  <si>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</si>
  <si>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</si>
  <si>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</si>
  <si>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</si>
  <si>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</si>
  <si>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</si>
  <si>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</si>
  <si>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</si>
  <si>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</si>
  <si>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</si>
  <si>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</si>
  <si>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</si>
  <si>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</si>
  <si>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</si>
  <si>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</si>
  <si>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</si>
  <si>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</si>
  <si>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</si>
  <si>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</si>
  <si>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</si>
  <si>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</si>
  <si>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</si>
  <si>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</si>
  <si>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</si>
  <si>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</si>
  <si>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</si>
  <si>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</si>
  <si>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</si>
  <si>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</si>
  <si>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</si>
  <si>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</si>
  <si>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</si>
  <si>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</si>
  <si>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</si>
  <si>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</si>
  <si>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</si>
  <si>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</si>
  <si>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</si>
  <si>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</si>
  <si>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</si>
  <si>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</si>
  <si>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</si>
  <si>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</si>
  <si>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</si>
  <si>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</si>
  <si>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</si>
  <si>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</si>
  <si>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</si>
  <si>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</si>
  <si>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</si>
  <si>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</si>
  <si>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</si>
  <si>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</si>
  <si>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</si>
  <si>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</si>
  <si>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</si>
  <si>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</si>
  <si>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</si>
  <si>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</si>
  <si>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</si>
  <si>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</si>
  <si>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</si>
  <si>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</si>
  <si>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</si>
  <si>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</si>
  <si>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</si>
  <si>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</si>
  <si>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</si>
  <si>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</si>
  <si>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</si>
  <si>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</si>
  <si>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</si>
  <si>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</si>
  <si>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</si>
  <si>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</si>
  <si>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</si>
  <si>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</si>
  <si>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</si>
  <si>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</si>
  <si>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</si>
  <si>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</si>
  <si>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</si>
  <si>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</si>
  <si>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</si>
  <si>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</si>
  <si>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</si>
  <si>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</si>
  <si>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</si>
  <si>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</si>
  <si>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</si>
  <si>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</si>
  <si>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</si>
  <si>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</si>
  <si>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</si>
  <si>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</si>
  <si>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</si>
  <si>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</si>
  <si>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</si>
  <si>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</si>
  <si>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</si>
  <si>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</si>
  <si>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</si>
  <si>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</si>
  <si>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</si>
  <si>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</si>
  <si>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</si>
  <si>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</si>
  <si>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</si>
  <si>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</si>
  <si>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</si>
  <si>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</si>
  <si>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</si>
  <si>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</si>
  <si>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</si>
  <si>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</si>
  <si>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</si>
  <si>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</si>
  <si>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</si>
  <si>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</si>
  <si>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</si>
  <si>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</si>
  <si>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</si>
  <si>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</si>
  <si>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</si>
  <si>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</si>
  <si>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</si>
  <si>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</si>
  <si>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</si>
  <si>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</si>
  <si>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</si>
  <si>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</si>
  <si>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</si>
  <si>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</si>
  <si>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</si>
  <si>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</si>
  <si>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</si>
  <si>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</si>
  <si>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</si>
  <si>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</si>
  <si>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</si>
  <si>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</si>
  <si>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</si>
  <si>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</si>
  <si>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</si>
  <si>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</si>
  <si>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</si>
  <si>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</si>
  <si>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</si>
  <si>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</si>
  <si>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</si>
  <si>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</si>
  <si>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</si>
  <si>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</si>
  <si>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</si>
  <si>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</si>
  <si>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</si>
  <si>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</si>
  <si>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</si>
  <si>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</si>
  <si>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</si>
  <si>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</si>
  <si>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</si>
  <si>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</si>
  <si>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</si>
  <si>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</si>
  <si>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</si>
  <si>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</si>
  <si>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</si>
  <si>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</si>
  <si>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</si>
  <si>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</si>
  <si>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</si>
  <si>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</si>
  <si>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</si>
  <si>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</si>
  <si>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</si>
  <si>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</si>
  <si>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</si>
  <si>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</si>
  <si>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</si>
  <si>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</si>
  <si>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</si>
  <si>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</si>
  <si>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</si>
  <si>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</si>
  <si>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</si>
  <si>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</si>
  <si>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</si>
  <si>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</si>
  <si>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</si>
  <si>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</si>
  <si>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</si>
  <si>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</si>
  <si>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</si>
  <si>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</si>
  <si>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</si>
  <si>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</si>
  <si>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</si>
  <si>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</si>
  <si>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</si>
  <si>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</si>
  <si>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</si>
  <si>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</si>
  <si>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</si>
  <si>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</si>
  <si>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</si>
  <si>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</si>
  <si>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</si>
  <si>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</si>
  <si>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</si>
  <si>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</si>
  <si>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</si>
  <si>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</si>
  <si>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</si>
  <si>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</si>
  <si>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</si>
  <si>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</si>
  <si>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</si>
  <si>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</si>
  <si>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</si>
  <si>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</si>
  <si>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</si>
  <si>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</si>
  <si>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</si>
  <si>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</si>
  <si>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</si>
  <si>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</si>
  <si>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</si>
  <si>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</si>
  <si>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</si>
  <si>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</si>
  <si>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</si>
  <si>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</si>
  <si>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</si>
  <si>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</si>
  <si>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</si>
  <si>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</si>
  <si>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</si>
  <si>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</si>
  <si>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</si>
  <si>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</si>
  <si>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</si>
  <si>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</si>
  <si>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</si>
  <si>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</si>
  <si>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</si>
  <si>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</si>
  <si>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</si>
  <si>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</si>
  <si>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</si>
  <si>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</si>
  <si>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</si>
  <si>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</si>
  <si>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</si>
  <si>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</si>
  <si>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</si>
  <si>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</si>
  <si>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</si>
  <si>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</si>
  <si>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</si>
  <si>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</si>
  <si>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</si>
  <si>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</si>
  <si>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</si>
  <si>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</si>
  <si>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</si>
  <si>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</si>
  <si>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</si>
  <si>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</si>
  <si>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</si>
  <si>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</si>
  <si>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</si>
  <si>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</si>
  <si>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</si>
  <si>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</si>
  <si>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</si>
  <si>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</si>
  <si>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</si>
  <si>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</si>
  <si>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</si>
  <si>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</si>
  <si>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</si>
  <si>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</si>
  <si>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</si>
  <si>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</si>
  <si>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</si>
  <si>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</si>
  <si>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</si>
  <si>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</si>
  <si>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</si>
  <si>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</si>
  <si>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</si>
  <si>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</si>
  <si>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</si>
  <si>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</si>
  <si>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</si>
  <si>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</si>
  <si>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</si>
  <si>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</si>
  <si>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</si>
  <si>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</si>
  <si>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</si>
  <si>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</si>
  <si>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</si>
  <si>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</si>
  <si>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</si>
  <si>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</si>
  <si>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</si>
  <si>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</si>
  <si>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</si>
  <si>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</si>
  <si>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</si>
  <si>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</si>
  <si>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</si>
  <si>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</si>
  <si>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</si>
  <si>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</si>
  <si>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</si>
  <si>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</si>
  <si>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</si>
  <si>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</si>
  <si>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</si>
  <si>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</si>
  <si>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</si>
  <si>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</si>
  <si>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</si>
  <si>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</si>
  <si>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</si>
  <si>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</si>
  <si>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</si>
  <si>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</si>
  <si>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</si>
  <si>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</si>
  <si>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</si>
  <si>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</si>
  <si>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</si>
  <si>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</si>
  <si>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</si>
  <si>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</si>
  <si>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</si>
  <si>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</si>
  <si>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</si>
  <si>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</si>
  <si>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</si>
  <si>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</si>
  <si>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</si>
  <si>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</si>
  <si>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</si>
  <si>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</si>
  <si>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</si>
  <si>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</si>
  <si>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</si>
  <si>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</si>
  <si>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</si>
  <si>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</si>
  <si>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</si>
  <si>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</si>
  <si>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</si>
  <si>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</si>
  <si>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</si>
  <si>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</si>
  <si>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</si>
  <si>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</si>
  <si>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</si>
  <si>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</si>
  <si>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</si>
  <si>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</si>
  <si>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</si>
  <si>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</si>
  <si>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</si>
  <si>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</si>
  <si>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</si>
  <si>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</si>
  <si>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</si>
  <si>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</si>
  <si>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</si>
  <si>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</si>
  <si>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</si>
  <si>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</si>
  <si>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</si>
  <si>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</si>
  <si>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PCM-20251119-00001047</t>
  </si>
  <si>
    <t>Critical</t>
  </si>
  <si>
    <t>site QRH2318 update as team in site try to connect PG and Modon Security refused to run pg and forced us to stop it and he told us that SCECO will return now</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</si>
  <si>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</si>
  <si>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</si>
  <si>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</si>
  <si>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</si>
  <si>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</si>
  <si>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</si>
  <si>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</si>
  <si>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</si>
  <si>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</si>
  <si>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</si>
  <si>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</si>
  <si>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</si>
  <si>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</si>
  <si>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</si>
  <si>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</si>
  <si>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</si>
  <si>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</si>
  <si>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</si>
  <si>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</si>
  <si>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</si>
  <si>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</si>
  <si>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</si>
  <si>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</si>
  <si>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</si>
  <si>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</si>
  <si>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</si>
  <si>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</si>
  <si>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</si>
  <si>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</si>
  <si>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</si>
  <si>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</si>
  <si>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</si>
  <si>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</si>
  <si>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</si>
  <si>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</si>
  <si>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</si>
  <si>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</si>
  <si>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</si>
  <si>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</si>
  <si>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</si>
  <si>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</si>
  <si>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</si>
  <si>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</si>
  <si>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</si>
  <si>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</si>
  <si>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</si>
  <si>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</si>
  <si>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</si>
  <si>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</si>
  <si>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</si>
  <si>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</si>
  <si>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</si>
  <si>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</si>
  <si>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</si>
  <si>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</si>
  <si>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</si>
  <si>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</si>
  <si>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</si>
  <si>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</si>
  <si>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</si>
  <si>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</si>
  <si>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</si>
  <si>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</si>
  <si>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</si>
  <si>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</si>
  <si>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</si>
  <si>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</si>
  <si>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</si>
  <si>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</si>
  <si>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</si>
  <si>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</si>
  <si>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</si>
  <si>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</si>
  <si>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</si>
  <si>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</si>
  <si>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</si>
  <si>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</si>
  <si>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</si>
  <si>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</si>
  <si>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</si>
  <si>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</si>
  <si>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</si>
  <si>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</si>
  <si>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</si>
  <si>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</si>
  <si>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PCM-20251119-00001198</t>
  </si>
  <si>
    <t>jed0427</t>
  </si>
  <si>
    <t>60 min</t>
  </si>
  <si>
    <t>PCM-20251119-00001279</t>
  </si>
  <si>
    <t>120 min</t>
  </si>
  <si>
    <t>PCM-20251119-00001286</t>
  </si>
  <si>
    <t>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</si>
  <si>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</si>
  <si>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</si>
  <si>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</si>
  <si>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</si>
  <si>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</si>
  <si>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</si>
  <si>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</si>
  <si>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</si>
  <si>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PCM-20251119-00001237</t>
  </si>
  <si>
    <t>EM Team on the way ETA: 50 Mins</t>
  </si>
  <si>
    <t>PCM-20251119-00000744</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</si>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</sst>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6" totalsRowShown="0" headerRowDxfId="157" dataDxfId="156" headerRowBorderDxfId="154" tableBorderDxfId="155" totalsRowBorderDxfId="153">
  <autoFilter ref="A1:CJ1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1" totalsRowShown="0" headerRowDxfId="48" dataDxfId="47" headerRowBorderDxfId="45" tableBorderDxfId="46" totalsRowBorderDxfId="44">
  <autoFilter ref="A1:L4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9" totalsRowShown="0" headerRowDxfId="31" dataDxfId="30" headerRowBorderDxfId="28" tableBorderDxfId="29">
  <autoFilter ref="A1:L1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317.66133159722085</v>
      </c>
      <c r="H2" s="76">
        <v>45662.943402777775</v>
      </c>
      <c r="I2" s="59" t="str">
        <f>IFERROR(VLOOKUP(D2,DB!A:F,6,0),"")</f>
        <v>Generator-SG</v>
      </c>
      <c r="J2" s="59" t="str">
        <f>IFERROR(VLOOKUP(D2,DB!A:G,7,0),"")</f>
        <v>Dead</v>
      </c>
      <c r="K2" s="67" t="s">
        <v>39022</v>
      </c>
      <c r="L2" s="65" t="str">
        <f>IFERROR(VLOOKUP(D2,DB!A:I,9,0),"")</f>
        <v>Latis</v>
      </c>
    </row>
    <row r="3" spans="1:15" ht="36.75" customHeight="1">
      <c r="A3" s="140" t="s">
        <v>39023</v>
      </c>
      <c r="B3" s="141" t="str">
        <f>IFERROR(VLOOKUP(D3,DB!A:K,11,0),"")</f>
        <v>R1</v>
      </c>
      <c r="C3" s="141">
        <v>2</v>
      </c>
      <c r="D3" s="78" t="s">
        <v>19851</v>
      </c>
      <c r="E3" s="142" t="s">
        <v>39024</v>
      </c>
      <c r="F3" s="143">
        <v>45980.516608796293</v>
      </c>
      <c r="G3" s="144">
        <f ca="1">IFERROR(NOW()-F3,"")</f>
        <v>9.3148379630292766E-2</v>
      </c>
      <c r="H3" s="143">
        <v>45980.510416666664</v>
      </c>
      <c r="I3" s="141" t="str">
        <f>IFERROR(VLOOKUP(D3,DB!A:F,6,0),"")</f>
        <v>SCECO</v>
      </c>
      <c r="J3" s="141" t="str">
        <f>IFERROR(VLOOKUP(D3,DB!A:G,7,0),"")</f>
        <v>No BB Design+Weak</v>
      </c>
      <c r="K3" s="145" t="s">
        <v>39025</v>
      </c>
      <c r="L3" s="146" t="str">
        <f>IFERROR(VLOOKUP(D3,DB!A:I,9,0),"")</f>
        <v>Latis</v>
      </c>
    </row>
    <row r="4" spans="1:15" ht="15" customHeight="1">
      <c r="A4" s="140"/>
      <c r="B4" s="141" t="str">
        <f>IFERROR(VLOOKUP(D4,DB!A:K,11,0),"")</f>
        <v/>
      </c>
      <c r="C4" s="141"/>
      <c r="D4" s="78"/>
      <c r="E4" s="142"/>
      <c r="F4" s="143"/>
      <c r="G4" s="144">
        <f ca="1">IFERROR(NOW()-F4,"")</f>
        <v>45980.609757175924</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45980.609757175924</v>
      </c>
      <c r="H5" s="143"/>
      <c r="I5" s="141" t="str">
        <f>IFERROR(VLOOKUP(D5,DB!A:F,6,0),"")</f>
        <v/>
      </c>
      <c r="J5" s="141" t="str">
        <f>IFERROR(VLOOKUP(D5,DB!A:G,7,0),"")</f>
        <v/>
      </c>
      <c r="K5" s="145"/>
      <c r="L5" s="146" t="str">
        <f>IFERROR(VLOOKUP(D5,DB!A:I,9,0),"")</f>
        <v/>
      </c>
    </row>
    <row r="6" spans="1:15" ht="15" customHeight="1">
      <c r="A6" s="128"/>
      <c r="B6" s="129" t="str">
        <f>IFERROR(VLOOKUP(D11,DB!A:K,11,0),"")</f>
        <v/>
      </c>
      <c r="C6" s="129"/>
      <c r="D6" s="129"/>
      <c r="E6" s="130"/>
      <c r="F6" s="127"/>
      <c r="G6" s="131">
        <f ca="1">IFERROR(NOW()-F6,"")</f>
        <v>45980.609757523147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45980.609757523147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45980.609757523147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45980.609757523147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45980.609757523147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45980.609757523147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45980.609757523147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45980.609757523147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45980.609757523147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45980.609757523147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45980.609757523147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45980.609757523147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45980.609757523147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45980.609757523147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45980.609757523147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45980.609757523147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45980.609757523147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45980.609757523147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45980.609757523147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45980.609757523147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45980.609757523147</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45980.609757523147</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45980.609757523147</v>
      </c>
      <c r="H28" s="127"/>
      <c r="I28" s="129" t="str">
        <f>IFERROR(VLOOKUP(D33,DB!A:F,6,0),"")</f>
        <v/>
      </c>
      <c r="J28" s="129" t="str">
        <f>IFERROR(VLOOKUP(D33,DB!A:G,7,0),"")</f>
        <v/>
      </c>
      <c r="K28" s="132"/>
      <c r="L28" s="133" t="str">
        <f>IFERROR(VLOOKUP(D33,DB!A:I,9,0),"")</f>
        <v/>
      </c>
    </row>
    <row r="29" spans="1:12" ht="15" customHeight="1">
      <c r="A29" s="128"/>
      <c r="B29" s="129" t="str">
        <f>IFERROR(VLOOKUP(#REF!,DB!A:K,11,0),"")</f>
        <v/>
      </c>
      <c r="C29" s="129"/>
      <c r="D29" s="129"/>
      <c r="E29" s="130"/>
      <c r="F29" s="127"/>
      <c r="G29" s="131">
        <f ca="1">IFERROR(NOW()-F29,"")</f>
        <v>45980.609757523147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45980.609757523147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45980.609757523147</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45980.609757523147</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45980.609757523147</v>
      </c>
      <c r="H33" s="127"/>
      <c r="I33" s="129" t="str">
        <f>IFERROR(VLOOKUP(#REF!,DB!A:F,6,0),"")</f>
        <v/>
      </c>
      <c r="J33" s="129" t="str">
        <f>IFERROR(VLOOKUP(#REF!,DB!A:G,7,0),"")</f>
        <v/>
      </c>
      <c r="K33" s="132"/>
      <c r="L33" s="133" t="str">
        <f>IFERROR(VLOOKUP(#REF!,DB!A:I,9,0),"")</f>
        <v/>
      </c>
    </row>
    <row r="34" spans="1:12" ht="15" customHeight="1">
      <c r="A34" s="128"/>
      <c r="B34" s="129" t="str">
        <f>IFERROR(VLOOKUP(D34,DB!A:K,11,0),"")</f>
        <v/>
      </c>
      <c r="C34" s="129"/>
      <c r="D34" s="129"/>
      <c r="E34" s="130"/>
      <c r="F34" s="127"/>
      <c r="G34" s="131">
        <f ca="1">IFERROR(NOW()-F34,"")</f>
        <v>45980.609757523147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45980.609757523147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45980.609757523147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45980.609757523147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45980.609757523147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45980.609757523147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45980.609757523147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45980.609757523147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45980.609757523147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45980.609757523147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45980.609757523147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45980.609757523147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45980.609757523147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45980.609757523147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45980.609757523147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45980.609757523147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45980.609757523147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45980.609757523147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45980.609757523147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45980.609757523147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45980.609757523147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45980.609757523147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45980.609757523147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45980.609757523147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45980.609757523147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45980.609757523147</v>
      </c>
      <c r="H59" s="127"/>
      <c r="I59" s="129" t="str">
        <f>IFERROR(VLOOKUP(D59,DB!A:F,6,0),"")</f>
        <v/>
      </c>
      <c r="J59" s="129" t="str">
        <f>IFERROR(VLOOKUP(D59,DB!A:G,7,0),"")</f>
        <v/>
      </c>
      <c r="K59" s="132"/>
      <c r="L59" s="133" t="str">
        <f>IFERROR(VLOOKUP(D59,DB!A:I,9,0),"")</f>
        <v/>
      </c>
    </row>
  </sheetData>
  <customSheetViews>
    <customSheetView guid="{F6042A99-DD27-4453-835D-0834D95730CC}" filter="1" showAutoFilter="1">
      <pageMargins left="0" right="0" top="0" bottom="0" header="0" footer="0"/>
      <autoFilter ref="B1:M1" xr:uid="{7CC22AC6-44AD-4D55-9ACE-F5606063A160}"/>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155.60991956018552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39024</v>
      </c>
      <c r="F4" s="103">
        <v>45980.529537037037</v>
      </c>
      <c r="G4" s="104">
        <f ca="1">IFERROR(NOW()-F4,"-")</f>
        <v>8.0220486110192724E-2</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45980.609757523147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45980.609757523147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45980.609757523147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45980.609757523147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45980.609757523147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45980.609757523147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45980.609757523147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45980.609757523147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45980.609757523147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45980.609757523147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45980.609757523147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45980.609757523147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45980.609757523147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45980.609757523147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45980.609757523147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45980.609757523147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45980.609757523147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45980.609757523147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45980.609757523147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45980.609757523147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45980.609757523147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45980.609757523147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45980.609757523147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45980.609757523147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45980.609757523147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45980.609757523147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45980.609757523147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45980.609757523147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45980.609757523147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45980.609757523147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45980.609757523147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45980.609757523147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45980.609757523147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45980.609757523147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45980.609757523147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45980.609757523147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45980.609757523147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45980.609757523147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45980.609757523147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45980.609757523147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45980.609757523147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45980.609757523147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45980.609757523147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45980.609757523147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45980.609757523147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45980.609757523147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45980.609757523147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45980.609757523147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45980.609757523147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45980.609757523147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45980.609757523147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45980.609757523147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45980.609757523147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45980.609757523147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45980.609757523147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45980.609757523147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45980.609757523147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45980.609757523147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45980.609757523147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45980.609757523147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45980.609757523147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45980.609757523147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45980.609757523147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45980.609757523147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45980.609757523147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45980.609757523147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45980.609757523147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45980.609757523147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45980.609757523147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45980.609757523147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45980.609757523147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45980.609757523147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45980.609757523147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45980.609757523147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45980.609757523147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45980.609757523147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45980.609757523147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45980.609757523147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45980.609757523147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45980.609757523147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45980.609757523147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45980.609757523147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45980.609757523147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45980.609757523147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45980.609757523147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45980.609757523147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45980.609757523147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45980.609757523147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45980.609757523147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45980.609757523147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45980.609757523147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45980.609757523147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45980.609757523147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45980.609757523147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45980.609757523147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45980.609757523147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45980.609757523147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45980.609757523147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45980.609757523147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45980.609757523147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45980.609757523147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45980.609757523147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45980.609757523147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45980.609757523147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45980.609757523147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45980.609757523147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45980.609757523147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45980.609757523147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45980.609757523147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45980.609757523147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45980.609757523147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45980.609757523147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45980.609757523147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45980.609757523147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45980.609757523147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45980.609757523147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45980.609757523147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45980.609757523147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45980.609757523147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45980.609757523147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45980.609757523147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45980.609757523147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45980.609757523147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45980.609757523147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45980.609757523147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45980.609757523147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45980.609757523147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45980.609757523147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45980.609757523147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45980.609757523147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45980.609757523147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45980.609757523147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45980.609757523147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45980.609757523147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45980.609757523147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45980.609757523147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45980.609757523147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45980.609757523147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45980.609757523147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45980.609757523147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45980.609757523147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45980.609757523147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45980.609757523147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45980.609757523147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45980.609757523147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45980.609757523147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45980.609757523147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45980.609757523147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45980.609757523147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45980.609757523147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45980.609757523147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45980.609757523147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45980.609757523147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45980.609757523147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45980.609757523147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45980.609757523147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45980.609757523147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45980.609757523147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45980.609757523147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45980.609757523147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45980.609757523147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45980.609757523147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45980.609757523147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45980.609757523147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45980.609757523147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45980.609757523147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45980.609757523147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45980.609757523147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45980.609757523147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45980.609757523147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45980.609757523147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45980.609757523147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45980.609757523147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45980.609757523147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45980.609757523147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45980.609757523147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45980.609757523147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45980.609757523147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45980.609757523147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45980.609757523147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45980.609757523147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45980.609757523147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sheetData>
  <dataValidations count="2">
    <dataValidation allowBlank="1" showInputMessage="1" showErrorMessage="1" sqref="E1" xr:uid="{4D935161-CDD3-4592-B877-3FB59C99E142}"/>
    <dataValidation type="list" allowBlank="1" showInputMessage="1" showErrorMessage="1" sqref="E3:E1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45980.609757523147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45980.609757523147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45980.609757523147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45980.609757523147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45980.609757523147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45980.609757523147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45980.609757523147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45980.609757523147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45980.609757523147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45980.609757523147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45980.609757523147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45980.609757523147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45980.609757523147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45980.609757523147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45980.609757523147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45980.609757523147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45980.609757523147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45980.609757523147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45980.609757523147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45980.609757523147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45980.609757523147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45980.609757523147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45980.609757523147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45980.609757523147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45980.609757523147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45980.609757523147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45980.609757523147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45980.609757523147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45980.609757523147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45980.609757523147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45980.609757523147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45980.609757523147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45980.609757523147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45980.609757523147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45980.609757523147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45980.609757523147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45980.609757523147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45980.609757523147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45980.609757523147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45980.609757523147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45980.609757523147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45980.609757523147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45980.609757523147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45980.609757523147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45980.609757523147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45980.609757523147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45980.609757523147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45980.609757523147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45980.609757523147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45980.609757523147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45980.609757523147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45980.609757523147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45980.609757523147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45980.609757523147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45980.609757523147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45980.609757523147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45980.609757523147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45980.609757523147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45980.609757523147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45980.609757523147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45980.609757523147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45980.609757523147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45980.609757523147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45980.609757523147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45980.609757523147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45980.609757523147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45980.609757523147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45980.609757523147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45980.609757523147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45980.609757523147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45980.609757523147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45980.609757523147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45980.609757523147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45980.609757523147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45980.609757523147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45980.609757523147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45980.609757523147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45980.609757523147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45980.609757523147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45980.609757523147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45980.609757523147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45980.609757523147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45980.609757523147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45980.609757523147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45980.609757523147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45980.609757523147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45980.609757523147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45980.609757523147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45980.609757523147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45980.609757523147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45980.609757523147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45980.609757523147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45980.609757523147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45980.609757523147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45980.609757523147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45980.609757523147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45980.609757523147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45980.609757523147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45980.609757523147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45980.609757523147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45980.609757523147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45980.609757523147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45980.609757523147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45980.609757523147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45980.609757523147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45980.609757523147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45980.609757523147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45980.609757523147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45980.609757523147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45980.609757523147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45980.609757523147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45980.609757523147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45980.609757523147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45980.609757523147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45980.609757523147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45980.609757523147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45980.609757523147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45980.609757523147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45980.609757523147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45980.609757523147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45980.609757523147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45980.609757523147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45980.609757523147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45980.609757523147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45980.609757523147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45980.609757523147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45980.609757523147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45980.609757523147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45980.609757523147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45980.609757523147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45980.609757523147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45980.609757523147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45980.609757523147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45980.609757523147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45980.609757523147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45980.609757523147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45980.609757523147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45980.609757523147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45980.609757523147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45980.609757523147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45980.609757523147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45980.609757523147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45980.609757523147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45980.609757523147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45980.609757523147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45980.609757523147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45980.609757523147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45980.609757523147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45980.609757523147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45980.609757523147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45980.609757523147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45980.609757523147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45980.609757523147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45980.609757523147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45980.609757523147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45980.609757523147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45980.609757523147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45980.609757523147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45980.609757523147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45980.609757523147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45980.609757523147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45980.609757523147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45980.609757523147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45980.609757523147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45980.609757523147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45980.609757523147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45980.609757523147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45980.609757523147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45980.609757523147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45980.609757523147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45980.609757523147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45980.609757523147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45980.609757523147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45980.609757523147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45980.609757523147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45980.609757523147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45980.609757523147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45980.609757523147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45980.609757523147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45980.609757523147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45980.609757523147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45980.609757523147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45980.609757523147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45980.609757523147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45980.609757523147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45980.609757523147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45980.609757523147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45980.609757523147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45980.609757523147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45980.609757523147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45980.609757523147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45980.609757523147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45980.609757523147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45980.609757523147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45980.609757523147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45980.609757523147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45980.609757523147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45980.609757523147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45980.609757523147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45980.609757523147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45980.609757523147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45980.609757523147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45980.609757523147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45980.609757523147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45980.609757523147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45980.609757523147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45980.609757523147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45980.609757523147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45980.609757523147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45980.609757523147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45980.609757523147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45980.609757523147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45980.609757523147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45980.609757523147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45980.609757523147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45980.609757523147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45980.609757523147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45980.609757523147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45980.609757523147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45980.609757523147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45980.609757523147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45980.609757523147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45980.609757523147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45980.609757523147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45980.609757523147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45980.609757523147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45980.609757523147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45980.609757523147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45980.609757523147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45980.609757523147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45980.609757523147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45980.609757523147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45980.609757523147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45980.609757523147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45980.609757523147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45980.609757523147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45980.609757523147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45980.609757523147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45980.609757523147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45980.609757523147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45980.609757523147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45980.609757523147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45980.609757523147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45980.609757523147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45980.609757523147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45980.609757523147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45980.609757523147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45980.609757523147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45980.609757523147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45980.609757523147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45980.609757523147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45980.609757523147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45980.609757523147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45980.609757523147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45980.609757523147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45980.609757523147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45980.609757523147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45980.609757523147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45980.609757523147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45980.609757523147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45980.609757523147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45980.609757523147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45980.609757523147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45980.609757523147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45980.609757523147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45980.609757523147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45980.609757523147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45980.609757523147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45980.609757523147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45980.609757523147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45980.609757523147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45980.609757523147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45980.609757523147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45980.609757523147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45980.609757523147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45980.609757523147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45980.609757523147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45980.609757523147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45980.609757523147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45980.609757754632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45980.609757754632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45980.609757754632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45980.609757754632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45980.609757754632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45980.609757754632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45980.609757754632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45980.609757754632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45980.609757754632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45980.609757754632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45980.609757754632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45980.609757754632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45980.609757754632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45980.609757754632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45980.609757754632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45980.609757754632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45980.609757754632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45980.609757754632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45980.609757754632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45980.609757754632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45980.609757754632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45980.609757754632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45980.609757754632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45980.609757754632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45980.609757754632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45980.609757754632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45980.609757754632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45980.609757754632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45980.609757754632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45980.609757754632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45980.609757754632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45980.609757754632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45980.609757754632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45980.609757754632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45980.609757754632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45980.609757754632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45980.609757754632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45980.609757754632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45980.609757754632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45980.609757754632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45980.609757754632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45980.609757754632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45980.609757754632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45980.609757754632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45980.609757754632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45980.609757754632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45980.609757754632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45980.609757754632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45980.609757754632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45980.609757754632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45980.609757754632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45980.609757754632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45980.609757754632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45980.609757754632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45980.609757754632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45980.609757754632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45980.609757754632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45980.609757754632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45980.609757754632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45980.609757754632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45980.609757754632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45980.609757754632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45980.609757754632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45980.609757754632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45980.609757754632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45980.609757754632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45980.609757754632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45980.609757754632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45980.609757754632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45980.609757754632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45980.609757754632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45980.609757754632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45980.609757754632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45980.609757754632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45980.609757754632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45980.609757754632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45980.609757754632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45980.609757754632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45980.609757754632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45980.609757754632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45980.609757754632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45980.609757754632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45980.609757754632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45980.609757754632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45980.609757754632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45980.609757754632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45980.609757754632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45980.609757754632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45980.609757754632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45980.609757754632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45980.609757754632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45980.609757754632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45980.609757754632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45980.609757754632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45980.609757754632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45980.609757754632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45980.609757754632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45980.609757754632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45980.609757754632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45980.609757754632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45980.609757754632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45980.609757754632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45980.609757754632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45980.609757754632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45980.609757754632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45980.609757754632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45980.609757754632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45980.609757754632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45980.609757754632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45980.609757754632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45980.609757754632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45980.609757754632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45980.609757754632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45980.609757754632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45980.609757754632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45980.609757754632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45980.609757754632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45980.609757754632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45980.609757754632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45980.609757754632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45980.609757754632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45980.609757754632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45980.609757754632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45980.609757754632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45980.609757754632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45980.609757754632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45980.609757754632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45980.609757754632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45980.609757754632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45980.609757754632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45980.609757754632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45980.609757754632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45980.609757754632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45980.609757754632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45980.609757754632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45980.609757754632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45980.609757754632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45980.609757754632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45980.609757754632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45980.609757754632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45980.609757754632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45980.609757754632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45980.609757754632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45980.609757754632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45980.609757754632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45980.609757754632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45980.609757754632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45980.609757754632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45980.609757754632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45980.609757754632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45980.609757754632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45980.609757754632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45980.609757754632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45980.609757754632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45980.609757754632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45980.609757754632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45980.609757754632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45980.609757754632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45980.609757754632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45980.609757754632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45980.609757754632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45980.609757754632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45980.609757754632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45980.609757754632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45980.609757754632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45980.609757754632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45980.609757754632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45980.609757754632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45980.609757754632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45980.609757754632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45980.609757754632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45980.609757754632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45980.609757754632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45980.609757754632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45980.609757754632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45980.609757754632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45980.609757754632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45980.609757754632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45980.609757754632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45980.609757754632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45980.609757754632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45980.609757754632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45980.609757754632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45980.609757754632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45980.609757754632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45980.609757754632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45980.609757754632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45980.609757754632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45980.609757754632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45980.609757754632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45980.609757754632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45980.609757754632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45980.609757754632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45980.609757754632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45980.609757754632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45980.609757754632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45980.609757754632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45980.609757754632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45980.609757754632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45980.609757754632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45980.609757754632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45980.609757754632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45980.609757754632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45980.609757754632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45980.609757754632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45980.609757754632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45980.609757754632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45980.609757754632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45980.609757754632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45980.609757754632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45980.609757754632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45980.609757754632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45980.609757754632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45980.609757754632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45980.609757754632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45980.609757754632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45980.609757754632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45980.609757754632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45980.609757754632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45980.609757754632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45980.609757754632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45980.609757754632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45980.609757754632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45980.609757754632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45980.609757754632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45980.609757754632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45980.609757754632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45980.609757754632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45980.609757754632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45980.609757754632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45980.609757754632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45980.609757754632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45980.609757754632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45980.609757754632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45980.609757754632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45980.609757754632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45980.609757754632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45980.609757754632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45980.609757754632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45980.609757754632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45980.609757754632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45980.609757754632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45980.609757754632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45980.609757754632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45980.609757754632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45980.609757754632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45980.609757754632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45980.609757754632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45980.609757754632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45980.609757754632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45980.609757754632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45980.609757754632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45980.609757754632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45980.609757754632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45980.609757754632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45980.609757754632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45980.609757754632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45980.609757754632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45980.609757754632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45980.609757754632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45980.609757754632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45980.609757754632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45980.609757754632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45980.609757754632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45980.609757754632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45980.609757754632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45980.609757754632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45980.609757754632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45980.609757754632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45980.609757754632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45980.609757754632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45980.609757754632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45980.609757754632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45980.609757754632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45980.609757754632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45980.609757754632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45980.609757754632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45980.609757754632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45980.609757754632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45980.609757754632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45980.609757754632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45980.609757754632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45980.609757754632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45980.609757754632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45980.609757754632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45980.609757754632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45980.609757754632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45980.609757754632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45980.609757754632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45980.609757754632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45980.609757754632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45980.609757754632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45980.609757754632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45980.609757754632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45980.609757754632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45980.609757754632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45980.609757754632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45980.609757754632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45980.609757754632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45980.609757754632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45980.609757754632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45980.609757754632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45980.609757754632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45980.609757754632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45980.609757754632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45980.609757754632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45980.609757754632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45980.609757754632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45980.609757754632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45980.609757754632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45980.609757754632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45980.609757754632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45980.609757754632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45980.609757754632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45980.609757754632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45980.609757754632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45980.609757754632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45980.609757754632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45980.609757754632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45980.609757754632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45980.609757754632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45980.609757754632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45980.609757754632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45980.609757754632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45980.609757754632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45980.609757754632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45980.609757754632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45980.609757754632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45980.609757754632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45980.609757754632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45980.609757754632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45980.609757754632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45980.609757754632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45980.609757754632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45980.609757754632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45980.609757754632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45980.609757754632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45980.609757754632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45980.609757754632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45980.609757754632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45980.609757754632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45980.609757754632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45980.609757754632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45980.609757754632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45980.609757754632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45980.609757754632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45980.609757754632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45980.609757754632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45980.609757754632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45980.609757754632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45980.609757754632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45980.609757754632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45980.609757754632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45980.609757754632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45980.609757754632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45980.609757754632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45980.609757754632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45980.609757754632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45980.609757754632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45980.609757754632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45980.609757754632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45980.609757754632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45980.609757754632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45980.609757754632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45980.609757754632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45980.609757754632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45980.609757754632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45980.609757754632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45980.609757754632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45980.609757754632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45980.609757754632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45980.609757754632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45980.609757754632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45980.609757754632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45980.609757754632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45980.609757754632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45980.609757754632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45980.609757754632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45980.609757754632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45980.609757754632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45980.609757754632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45980.609757754632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45980.609757754632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45980.609757754632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45980.609757754632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45980.609757754632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45980.609757754632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45980.609757754632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45980.609757754632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45980.609757754632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45980.609757754632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45980.609757754632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45980.609757754632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45980.609757754632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45980.609757754632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45980.609757754632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45980.609757754632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45980.609757754632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45980.609757754632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45980.609757754632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45980.609757754632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45980.609757754632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45980.609757754632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45980.609757754632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45980.609757754632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45980.609757754632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45980.609757754632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45980.609757754632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45980.609757754632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45980.609757754632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45980.609757754632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45980.609757754632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45980.609757754632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45980.609757754632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45980.609757754632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45980.609757754632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45980.609757754632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45980.609757754632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45980.609757754632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45980.609757754632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45980.609757754632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45980.609757754632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45980.609757754632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45980.609757754632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45980.609757754632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45980.609757754632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45980.609757754632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45980.609757754632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45980.609757754632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45980.609757754632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45980.609757754632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45980.609757754632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45980.609757754632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45980.609757754632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45980.609757754632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45980.609757754632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45980.609757754632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45980.609757754632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45980.609757754632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45980.609757754632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45980.609757754632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45980.609757754632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45980.609757754632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45980.609757754632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45980.609757754632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45980.609757754632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45980.609757754632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45980.609757754632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45980.609757754632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45980.609757754632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45980.609757754632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45980.609757754632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45980.609757754632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45980.609757754632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45980.609757754632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45980.609757754632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45980.609757754632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45980.609757754632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45980.609757754632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45980.609757754632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45980.609757754632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45980.609757754632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45980.609757754632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45980.609757754632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45980.609757754632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45980.609757754632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45980.609757754632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45980.609757754632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45980.609757754632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45980.609757754632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45980.609757754632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45980.609757754632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45980.609757754632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45980.609757754632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45980.609757754632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45980.609757754632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45980.609757754632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45980.609757754632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45980.609757754632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45980.609757754632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45980.609757754632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45980.609757754632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45980.609757754632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45980.609757754632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45980.609757754632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45980.609757754632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45980.609757754632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45980.609757754632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45980.609757754632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45980.609757754632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45980.609757754632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45980.609757754632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45980.609757754632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45980.609757754632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45980.609757754632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45980.609757754632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45980.609757754632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45980.609757754632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45980.609757754632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45980.609757754632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45980.609757754632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45980.609757754632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45980.609757754632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45980.609757754632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45980.609757754632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45980.609757754632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45980.609757754632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45980.609757754632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45980.609757754632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45980.609757754632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45980.609757754632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45980.609757754632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45980.609757754632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45980.609757754632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45980.609757754632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45980.609757754632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45980.609757754632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45980.609757754632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45980.609757754632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45980.609757754632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45980.609757754632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45980.609757754632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45980.609757754632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45980.609757754632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45980.609757754632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45980.609757754632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45980.609757754632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45980.609757754632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45980.609757754632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45980.609757754632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45980.609757754632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45980.609757754632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45980.609757754632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45980.609757754632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45980.609757754632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45980.609757754632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45980.609757754632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45980.609757754632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45980.609757754632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45980.609757754632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45980.609757754632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45980.609757754632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45980.609757754632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45980.609757754632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45980.609757754632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45980.609757754632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45980.609757754632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45980.609757754632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45980.609757754632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45980.609757754632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45980.609757754632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45980.609757754632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45980.609757754632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45980.609757754632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45980.609757754632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45980.609757754632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45980.609757754632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45980.609757754632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45980.609757754632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45980.609757754632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45980.609757754632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45980.609757754632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45980.609757754632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45980.609757754632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45980.609757754632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45980.609757754632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45980.609757754632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45980.609757754632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45980.609757754632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45980.609757754632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45980.609757754632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45980.609757754632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45980.609757754632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45980.609757754632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45980.609757754632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45980.609757754632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45980.609757754632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45980.609757754632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45980.609757754632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45980.609757754632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45980.609757754632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45980.609757754632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45980.609757754632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45980.609757754632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45980.609757754632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45980.609757754632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45980.609757754632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45980.609757754632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45980.609757754632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45980.609757754632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45980.609757754632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45980.609757754632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45980.609757754632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45980.609757754632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45980.609757754632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45980.609757754632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45980.609757754632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45980.609757754632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45980.609757754632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45980.609757754632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45980.609757754632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45980.609757754632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45980.609757754632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45980.609757754632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45980.609757754632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45980.609757754632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45980.609757754632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45980.609757754632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45980.609757754632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45980.609757754632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45980.609757754632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45980.609757754632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45980.609757754632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45980.609757754632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45980.609757754632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45980.609757754632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45980.609757754632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45980.609757754632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45980.609757754632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45980.609757754632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45980.609757754632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45980.609757754632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45980.609757754632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45980.609757754632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45980.609757754632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45980.609757754632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45980.609757754632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45980.609757754632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45980.609757754632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45980.609757754632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45980.609757754632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45980.609757754632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45980.609757754632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45980.609757754632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45980.609757754632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45980.609757754632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45980.609757754632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45980.609757754632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45980.609757754632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45980.609757754632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45980.609757754632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45980.609757754632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45980.609757754632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45980.609757754632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45980.609757754632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45980.609757754632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45980.609757754632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45980.609757754632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45980.609757754632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45980.609757754632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45980.609757754632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45980.609757754632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45980.609757754632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45980.609757754632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45980.609757754632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45980.609757754632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45980.609757754632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45980.609757754632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45980.609757754632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45980.609757754632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45980.609757754632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45980.609757754632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45980.609757754632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45980.609757754632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45980.609757754632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45980.609757754632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45980.609757754632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45980.609757754632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45980.609757754632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45980.609757754632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45980.609757754632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45980.609757754632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45980.609757754632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45980.609757754632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45980.609757754632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45980.609757754632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45980.609757754632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45980.609757754632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45980.609757754632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45980.609757754632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45980.609757754632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45980.609757754632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45980.609757754632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45980.609757754632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45980.609757754632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45980.609757754632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45980.609757754632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45980.609757754632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45980.609757754632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45980.609757754632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45980.609757754632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45980.609757754632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45980.609757754632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45980.609757754632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45980.609757754632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45980.609757754632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45980.609757754632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45980.609757754632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277.12903993055079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39112</v>
      </c>
      <c r="E3" s="94" t="s">
        <v>39021</v>
      </c>
      <c r="F3" s="95">
        <v>45980.562604166669</v>
      </c>
      <c r="G3" s="96">
        <f t="shared" ref="G3:G61" ca="1" si="0">IFERROR(NOW()-F3,"")</f>
        <v>4.715335647779284E-2</v>
      </c>
      <c r="H3" s="95">
        <v>45980.555277777778</v>
      </c>
      <c r="I3" s="113" t="str">
        <f>IFERROR(VLOOKUP(D3,DB!A:F,6,0),"")</f>
        <v>SCECO</v>
      </c>
      <c r="J3" s="113" t="str">
        <f>IFERROR(VLOOKUP(D3,DB!A:G,7,0),"")</f>
        <v>Vandalized</v>
      </c>
      <c r="K3" s="97" t="s">
        <v>39113</v>
      </c>
      <c r="L3" s="91" t="str">
        <f>IFERROR(VLOOKUP(D3,DB!A:I,9,0),"")</f>
        <v>Latis</v>
      </c>
    </row>
    <row r="4" spans="1:16" ht="15" customHeight="1">
      <c r="A4" s="113" t="s">
        <v>39114</v>
      </c>
      <c r="B4" s="113" t="str">
        <f>IFERROR(VLOOKUP(D4,DB!A:K,11,0),"")</f>
        <v>R4</v>
      </c>
      <c r="C4" s="93">
        <v>1</v>
      </c>
      <c r="D4" s="91" t="s">
        <v>34920</v>
      </c>
      <c r="E4" s="94" t="s">
        <v>39021</v>
      </c>
      <c r="F4" s="95">
        <v>45980.587314814817</v>
      </c>
      <c r="G4" s="96">
        <f t="shared" ca="1" si="0"/>
        <v>2.244270833034534E-2</v>
      </c>
      <c r="H4" s="95">
        <v>45980.581435185188</v>
      </c>
      <c r="I4" s="113" t="str">
        <f>IFERROR(VLOOKUP(D4,DB!A:F,6,0),"")</f>
        <v>SCECO</v>
      </c>
      <c r="J4" s="113" t="str">
        <f>IFERROR(VLOOKUP(D4,DB!A:G,7,0),"")</f>
        <v>Vandalized</v>
      </c>
      <c r="K4" s="97" t="s">
        <v>39115</v>
      </c>
      <c r="L4" s="91" t="str">
        <f>IFERROR(VLOOKUP(D4,DB!A:I,9,0),"")</f>
        <v>Latis</v>
      </c>
    </row>
    <row r="5" spans="1:16" ht="15" customHeight="1">
      <c r="A5" s="113" t="s">
        <v>39116</v>
      </c>
      <c r="B5" s="113" t="str">
        <f>IFERROR(VLOOKUP(D5,DB!A:K,11,0),"")</f>
        <v>R4</v>
      </c>
      <c r="C5" s="93">
        <v>5</v>
      </c>
      <c r="D5" s="91" t="s">
        <v>36648</v>
      </c>
      <c r="E5" s="94" t="s">
        <v>39021</v>
      </c>
      <c r="F5" s="95">
        <v>45980.58934027778</v>
      </c>
      <c r="G5" s="96">
        <f t="shared" ca="1" si="0"/>
        <v>2.0417245366843417E-2</v>
      </c>
      <c r="H5" s="95">
        <v>45980.570277777777</v>
      </c>
      <c r="I5" s="113" t="str">
        <f>IFERROR(VLOOKUP(D5,DB!A:F,6,0),"")</f>
        <v>Generator-SG</v>
      </c>
      <c r="J5" s="113" t="str">
        <f>IFERROR(VLOOKUP(D5,DB!A:G,7,0),"")</f>
        <v>In progress</v>
      </c>
      <c r="K5" s="97" t="s">
        <v>39117</v>
      </c>
      <c r="L5" s="91" t="str">
        <f>IFERROR(VLOOKUP(D5,DB!A:I,9,0),"")</f>
        <v>Latis</v>
      </c>
    </row>
    <row r="6" spans="1:16" ht="15" customHeight="1">
      <c r="A6" s="113"/>
      <c r="B6" s="113" t="str">
        <f>IFERROR(VLOOKUP(D6,DB!A:K,11,0),"")</f>
        <v/>
      </c>
      <c r="C6" s="93"/>
      <c r="D6" s="91"/>
      <c r="E6" s="94"/>
      <c r="F6" s="95"/>
      <c r="G6" s="96">
        <f t="shared" ca="1" si="0"/>
        <v>45980.609757523147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45980.609757523147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45980.609757523147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45980.609757523147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45980.609757523147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45980.609757523147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45980.609757523147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45980.609757523147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45980.609757523147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45980.609757523147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45980.609757523147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45980.609757523147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45980.609757523147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45980.609757523147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45980.609757523147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45980.609757523147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45980.609757523147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45980.609757523147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45980.609757523147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45980.609757523147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45980.609757523147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45980.609757523147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45980.609757523147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45980.609757523147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45980.609757523147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45980.609757523147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45980.609757523147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45980.609757523147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45980.609757523147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45980.609757523147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45980.609757523147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45980.609757523147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45980.609757523147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45980.609757523147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45980.609757523147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45980.609757523147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45980.609757523147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45980.609757523147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45980.609757523147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45980.609757523147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45980.609757523147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45980.609757523147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45980.609757523147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45980.609757523147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45980.609757523147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45980.609757523147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45980.609757523147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45980.609757523147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45980.609757523147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45980.609757523147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45980.609757523147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45980.609757523147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45980.609757523147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45980.609757523147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45980.609757523147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45980.609757523147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45980.609757523147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45980.609757523147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45980.609757523147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45980.609757523147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45980.609757523147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45980.609757523147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45980.609757523147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45980.609757523147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45980.609757523147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45980.609757523147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45980.609757523147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45980.609757523147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45980.609757523147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45980.609757523147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45980.609757523147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45980.609757523147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45980.609757523147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45980.609757523147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45980.609757523147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45980.609757523147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45980.609757523147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45980.609757523147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45980.609757523147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45980.609757523147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45980.609757523147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45980.609757523147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45980.609757523147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45980.609757523147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45980.609757523147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45980.609757523147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45980.609757523147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45980.609757523147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45980.609757523147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45980.609757523147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45980.609757523147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45980.609757523147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45980.609757523147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45980.609757523147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45980.609757523147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45980.609757523147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45980.609757523147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45980.609757523147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45980.609757523147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45980.609757523147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45980.609757523147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45980.609757523147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45980.609757523147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45980.609757523147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45980.609757523147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45980.609757523147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45980.609757523147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45980.609757523147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45980.609757523147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45980.609757523147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45980.609757523147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45980.609757523147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45980.609757523147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45980.609757523147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45980.609757523147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45980.609757523147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45980.609757523147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45980.609757523147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45980.609757523147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45980.609757523147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45980.609757523147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45980.609757523147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45980.609757523147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45980.609757523147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45980.609757523147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45980.609757523147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45980.609757523147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45980.609757523147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45980.609757523147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45980.609757523147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45980.609757523147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45980.609757523147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45980.609757523147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45980.609757523147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45980.609757523147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45980.609757523147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45980.609757523147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45980.609757523147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45980.609757523147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45980.609757523147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45980.609757523147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45980.609757523147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45980.609757523147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45980.609757523147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45980.609757523147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45980.609757523147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45980.609757523147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45980.609757523147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45980.609757523147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45980.609757523147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45980.609757523147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45980.609757523147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45980.609757523147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45980.609757523147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45980.609757523147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45980.609757523147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45980.609757523147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45980.609757523147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45980.609757523147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45980.609757523147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45980.609757523147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45980.609757523147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45980.609757523147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45980.609757523147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45980.609757523147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45980.609757523147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45980.609757523147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45980.609757523147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45980.609757523147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45980.609757523147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45980.609757523147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45980.609757523147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45980.609757523147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45980.609757523147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45980.609757523147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45980.609757523147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45980.609757523147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45980.609757523147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45980.609757523147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45980.609757523147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45980.609757523147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45980.609757523147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45980.609757523147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45980.609757523147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45980.609757523147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45980.609757523147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45980.609757523147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45980.609757523147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45980.609757523147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45980.609757523147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45980.609757523147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45980.609757523147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45980.609757523147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45980.609757523147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45980.609757523147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45980.609757523147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45980.609757523147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45980.609757523147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45980.609757523147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45980.609757523147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45980.609757523147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45980.609757523147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45980.609757523147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45980.609757523147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45980.609757523147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45980.609757523147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45980.609757523147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45980.609757523147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45980.609757523147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45980.609757523147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45980.609757523147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45980.609757523147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45980.609757523147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45980.609757523147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45980.609757523147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45980.609757523147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45980.609757523147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45980.609757523147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45980.609757523147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45980.609757523147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45980.609757523147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45980.609757523147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45980.609757523147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45980.609757523147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45980.609757523147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45980.609757523147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45980.609757523147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45980.609757523147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45980.609757523147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45980.609757523147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45980.609757523147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45980.609757523147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45980.609757523147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45980.609757523147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45980.609757523147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45980.609757523147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45980.609757523147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45980.609757523147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45980.609757523147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45980.609757523147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45980.609757523147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45980.609757523147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45980.609757523147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45980.609757523147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45980.609757523147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45980.609757523147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45980.609757523147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45980.609757523147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45980.609757523147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45980.609757523147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45980.609757523147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45980.609757523147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45980.609757523147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45980.609757523147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45980.609757523147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45980.609757523147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45980.609757523147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45980.609757523147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45980.609757523147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45980.609757523147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45980.609757523147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45980.609757523147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45980.609757523147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45980.609757523147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45980.609757523147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45980.609757523147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45980.609757523147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45980.609757523147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45980.609757523147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45980.609757523147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45980.609757523147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45980.609757523147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45980.609757523147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45980.609757523147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45980.609757523147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45980.609757523147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45980.609757523147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45980.609757523147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45980.609757523147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45980.609757523147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45980.609757523147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45980.609757523147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45980.609757523147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45980.609757523147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45980.609757523147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45980.609757523147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45980.609757523147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45980.609757523147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45980.609757523147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45980.609757523147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45980.609757523147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45980.609757523147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45980.609757523147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45980.609757523147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45980.609757523147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45980.609757523147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45980.609757523147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45980.609757523147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45980.609757523147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45980.609757523147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45980.609757523147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45980.609757523147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45980.609757523147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45980.609757523147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45980.609757523147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45980.609757523147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45980.609757523147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45980.609757523147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45980.609757523147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45980.609757523147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45980.609757523147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45980.609757523147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45980.609757523147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45980.609757523147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45980.609757523147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45980.609757523147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45980.609757523147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45980.609757523147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45980.609757523147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45980.609757523147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45980.609757523147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45980.609757523147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45980.609757523147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45980.609757523147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45980.609757523147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45980.609757523147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45980.609757523147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45980.609757523147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45980.609757523147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45980.609757523147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45980.609757523147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45980.609757523147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45980.609757523147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45980.609757523147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45980.609757523147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45980.609757523147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45980.609757523147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45980.609757523147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45980.609757523147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45980.609757523147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45980.609757523147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45980.609757523147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45980.609757523147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45980.609757523147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45980.609757523147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45980.609757523147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45980.609757523147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45980.609757523147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45980.609757523147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45980.609757523147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45980.609757523147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45980.609757523147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45980.609757523147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45980.609757523147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45980.609757523147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45980.609757523147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45980.609757523147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45980.609757523147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45980.609757523147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45980.609757523147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45980.609757523147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45980.609757523147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45980.609757523147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45980.609757523147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45980.609757523147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45980.609757523147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45980.609757523147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45980.609757523147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45980.609757523147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45980.609757523147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45980.609757523147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45980.609757523147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45980.609757523147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45980.609757523147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45980.609757523147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45980.609757523147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45" ca="1" si="6">IFERROR(NOW()-F382,"")</f>
        <v>45980.609757523147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45980.609757523147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45980.609757523147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45980.609757523147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45980.609757523147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45980.609757523147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45980.609757523147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45980.609757523147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45980.609757523147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45980.609757523147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45980.609757523147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45980.609757523147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45980.609757523147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45980.609757523147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45980.609757523147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45980.609757523147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45980.609757523147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45980.609757523147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45980.609757523147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45980.609757523147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45980.609757523147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45980.609757523147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45980.609757523147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45980.609757523147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45980.609757523147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45980.609757523147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45980.609757523147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45980.609757523147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45980.609757523147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45980.609757523147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45980.609757523147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45980.609757523147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45980.609757523147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45980.609757523147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45980.609757523147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45980.609757523147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45980.609757523147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45980.609757523147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45980.609757523147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45980.609757523147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45980.609757523147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45980.609757523147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45980.609757523147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45980.609757523147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45980.609757523147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45980.609757523147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45980.609757523147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45980.609757523147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45980.609757523147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45980.609757523147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45980.609757523147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45980.609757523147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45980.609757523147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45980.609757523147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45980.609757523147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45980.609757523147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45980.609757523147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45980.609757523147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45980.609757523147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45980.609757523147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45980.609757523147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45980.609757523147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45980.609757523147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45980.609757523147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ref="G446:G491" ca="1" si="7">IFERROR(NOW()-F446,"")</f>
        <v>45980.609757523147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45980.609757523147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45980.609757523147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45980.609757523147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45980.609757523147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45980.609757523147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45980.609757523147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45980.609757523147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45980.609757523147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45980.609757523147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45980.609757523147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45980.609757523147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45980.609757523147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45980.609757523147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45980.609757523147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45980.609757523147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45980.609757523147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45980.609757523147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45980.609757523147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45980.609757523147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45980.609757523147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45980.609757523147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45980.609757523147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45980.609757523147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45980.609757523147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45980.609757523147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45980.609757523147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45980.609757523147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45980.609757523147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45980.609757523147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45980.609757523147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45980.609757523147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45980.609757523147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45980.609757523147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45980.609757523147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45980.609757523147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45980.609757523147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45980.609757523147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45980.609757523147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45980.609757523147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45980.609757523147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45980.609757523147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45980.609757523147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45980.609757523147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45980.609757523147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45980.609757523147</v>
      </c>
      <c r="H491" s="95"/>
      <c r="I491" s="113" t="str">
        <f>IFERROR(VLOOKUP(D491,DB!A:F,6,0),"")</f>
        <v/>
      </c>
      <c r="J491" s="113" t="str">
        <f>IFERROR(VLOOKUP(D491,DB!A:G,7,0),"")</f>
        <v/>
      </c>
      <c r="K491" s="97"/>
      <c r="L491" s="91" t="str">
        <f>IFERROR(VLOOKUP(D491,DB!A:I,9,0),"")</f>
        <v/>
      </c>
    </row>
  </sheetData>
  <dataValidations count="2">
    <dataValidation allowBlank="1" showInputMessage="1" showErrorMessage="1" sqref="E1" xr:uid="{A4F81451-56CC-4543-9497-104C4E44EE4B}"/>
    <dataValidation type="list" allowBlank="1" showInputMessage="1" showErrorMessage="1" sqref="E2:E4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1"/>
  <sheetViews>
    <sheetView tabSelected="1" workbookViewId="0">
      <selection activeCell="A7" sqref="A7:XFD7"/>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88.777697337958671</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39024</v>
      </c>
      <c r="F3" s="38">
        <v>45926.188877314817</v>
      </c>
      <c r="G3" s="108">
        <f t="shared" ref="G3" ca="1" si="0">IFERROR(NOW()-F3,"")</f>
        <v>54.420880208330345</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39024</v>
      </c>
      <c r="F4" s="110">
        <v>45948.661111111112</v>
      </c>
      <c r="G4" s="111">
        <f t="shared" ref="G4" ca="1" si="1">IFERROR(NOW()-F4,"")</f>
        <v>31.948646412034577</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35">
        <v>45977.514803240738</v>
      </c>
      <c r="G5" s="111">
        <f ca="1">IFERROR(NOW()-F5,"")</f>
        <v>3.094953935185913</v>
      </c>
      <c r="H5" s="135">
        <v>45977.468807870369</v>
      </c>
      <c r="I5" s="109" t="str">
        <f>IFERROR(VLOOKUP(D5,DB!A:F,6,0),"")</f>
        <v>SCECO</v>
      </c>
      <c r="J5" s="109" t="str">
        <f>IFERROR(VLOOKUP(D5,DB!A:G,7,0),"")</f>
        <v>Weak</v>
      </c>
      <c r="K5" s="109" t="s">
        <v>39125</v>
      </c>
      <c r="L5" s="109" t="str">
        <f>IFERROR(VLOOKUP(D5,DB!A:I,9,0),"")</f>
        <v>Latis</v>
      </c>
    </row>
    <row r="6" spans="1:13">
      <c r="A6" s="109" t="s">
        <v>39126</v>
      </c>
      <c r="B6" s="109" t="str">
        <f>IFERROR(VLOOKUP(D6,DB!A:K,11,0),"")</f>
        <v>R5</v>
      </c>
      <c r="C6" s="109">
        <v>2</v>
      </c>
      <c r="D6" s="109" t="s">
        <v>38147</v>
      </c>
      <c r="E6" s="109" t="s">
        <v>39024</v>
      </c>
      <c r="F6" s="135">
        <v>45980.575949074075</v>
      </c>
      <c r="G6" s="111">
        <f ca="1">IFERROR(NOW()-F6,"")</f>
        <v>3.3808101848990191E-2</v>
      </c>
      <c r="H6" s="135">
        <v>45980.568310185183</v>
      </c>
      <c r="I6" s="109" t="str">
        <f>IFERROR(VLOOKUP(D6,DB!A:F,6,0),"")</f>
        <v>SCECO</v>
      </c>
      <c r="J6" s="109" t="str">
        <f>IFERROR(VLOOKUP(D6,DB!A:G,7,0),"")</f>
        <v>Haj Removal</v>
      </c>
      <c r="K6" s="109" t="s">
        <v>39127</v>
      </c>
      <c r="L6" s="109" t="str">
        <f>IFERROR(VLOOKUP(D6,DB!A:I,9,0),"")</f>
        <v>Latis</v>
      </c>
    </row>
    <row r="7" spans="1:13">
      <c r="A7" s="109"/>
      <c r="B7" s="109" t="str">
        <f>IFERROR(VLOOKUP(D7,DB!A:K,11,0),"")</f>
        <v/>
      </c>
      <c r="C7" s="109"/>
      <c r="D7" s="109"/>
      <c r="E7" s="109"/>
      <c r="F7" s="109"/>
      <c r="G7" s="111">
        <f ca="1">IFERROR(NOW()-F7,"")</f>
        <v>45980.609757523147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45980.609757523147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45980.609757523147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45980.609757523147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45980.609757523147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45980.609757523147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45980.609757523147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45980.609757523147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45980.609757523147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45980.609757523147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45980.609757523147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45980.609757523147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45980.609757523147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45980.609757523147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45980.609757523147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45980.609757523147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45980.609757523147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45980.609757523147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45980.609757523147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45980.609757523147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45980.609757523147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45980.609757523147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45980.609757523147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45980.609757523147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45980.609757523147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45980.609757523147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45980.609757523147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45980.609757523147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45980.609757523147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45980.609757523147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45980.609757523147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45980.609757523147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45980.609757523147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45980.609757523147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45980.609757523147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45980.609757523147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45980.609757523147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45980.609757523147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45980.609757523147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45980.609757523147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45980.609757523147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45980.609757523147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45980.609757523147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45980.609757523147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45980.609757523147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45980.609757523147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45980.609757523147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45980.609757523147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45980.609757523147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45980.609757523147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45980.609757523147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45980.609757523147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45980.609757523147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45980.609757523147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45980.609757523147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45980.609757523147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45980.609757523147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45980.609757523147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45980.609757523147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45980.609757523147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45980.609757523147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45980.609757523147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45980.609757523147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45980.609757523147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45980.609757523147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45980.609757523147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45980.609757523147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45980.609757523147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45980.609757523147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45980.609757523147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45980.609757523147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45980.609757523147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45980.609757523147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45980.609757523147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45980.609757523147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45980.609757523147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45980.609757523147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45980.609757523147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45980.609757523147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45980.609757523147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45980.609757523147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45980.609757523147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45980.609757523147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45980.609757523147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45980.609757523147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45980.609757523147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45980.609757523147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45980.609757523147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45980.609757523147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45980.609757523147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45980.609757523147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45980.609757523147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45980.609757523147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45980.609757523147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45980.609757523147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45980.609757523147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45980.609757523147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45980.609757523147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45980.609757523147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45980.609757523147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45980.609757523147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45980.609757523147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45980.609757523147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45980.609757523147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45980.609757523147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45980.609757523147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45980.609757523147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45980.609757523147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45980.609757523147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45980.609757523147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45980.609757523147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45980.609757523147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45980.609757523147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45980.609757523147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45980.609757523147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45980.609757523147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45980.609757523147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45980.609757523147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45980.609757523147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45980.609757523147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45980.609757523147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45980.609757523147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45980.609757523147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45980.609757523147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45980.609757523147</v>
      </c>
      <c r="H131" s="109"/>
      <c r="I131" s="109" t="str">
        <f>IFERROR(VLOOKUP(D131,DB!A:F,6,0),"")</f>
        <v/>
      </c>
      <c r="J131" s="109" t="str">
        <f>IFERROR(VLOOKUP(D131,DB!A:G,7,0),"")</f>
        <v/>
      </c>
      <c r="K131" s="109"/>
      <c r="L131" s="109" t="str">
        <f>IFERROR(VLOOKUP(D131,DB!A:I,9,0),"")</f>
        <v/>
      </c>
    </row>
    <row r="132" spans="1:12">
      <c r="A132" s="138"/>
      <c r="B132" s="138" t="str">
        <f>IFERROR(VLOOKUP(D132,DB!A:K,11,0),"")</f>
        <v/>
      </c>
      <c r="C132" s="138"/>
      <c r="D132" s="138"/>
      <c r="E132" s="138"/>
      <c r="F132" s="139"/>
      <c r="G132" s="111">
        <f ca="1">IFERROR(NOW()-F132,"")</f>
        <v>45980.609757523147</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45980.609757523147</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45980.609757523147</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45980.609757523147</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45980.609757523147</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45980.609757523147</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45980.609757523147</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45980.609757523147</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45980.609757523147</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45980.609757523147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45980.609757523147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45980.609757523147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45980.609757523147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45980.609757523147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45980.609757523147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45980.609757523147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45980.609757523147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45980.609757523147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45980.609757523147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45980.609757523147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45980.609757523147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45980.609757523147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45980.609757523147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45980.609757523147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45980.609757523147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45980.609757523147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45980.609757523147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45980.609757523147</v>
      </c>
      <c r="H159" s="139"/>
      <c r="I159" s="138" t="str">
        <f>IFERROR(VLOOKUP(D159,DB!A:F,6,0),"")</f>
        <v/>
      </c>
      <c r="J159" s="138" t="str">
        <f>IFERROR(VLOOKUP(D159,DB!A:G,7,0),"")</f>
        <v/>
      </c>
      <c r="K159" s="138"/>
      <c r="L159" s="138" t="str">
        <f>IFERROR(VLOOKUP(D159,DB!A:I,9,0),"")</f>
        <v/>
      </c>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sheetData>
  <dataValidations count="2">
    <dataValidation allowBlank="1" showInputMessage="1" showErrorMessage="1" sqref="E1" xr:uid="{920C6338-E771-4DAE-8C89-92A9093EA4DE}"/>
    <dataValidation type="list" allowBlank="1" showInputMessage="1" showErrorMessage="1" sqref="E2:E1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1</v>
      </c>
      <c r="D2" s="119" t="s">
        <v>37423</v>
      </c>
      <c r="E2" s="109" t="s">
        <v>39021</v>
      </c>
      <c r="F2" s="121">
        <v>45980.415509259263</v>
      </c>
      <c r="G2" s="104">
        <f t="shared" ref="G2:G28" ca="1" si="0">IFERROR(NOW()-F2,"-")</f>
        <v>0.19424826388421934</v>
      </c>
      <c r="H2" s="121">
        <v>45980.415509259263</v>
      </c>
      <c r="I2" s="119" t="str">
        <f>IFERROR(VLOOKUP(D2,DB!A:F,6,0),"")</f>
        <v>Generator-SG</v>
      </c>
      <c r="J2" s="119" t="str">
        <f>IFERROR(VLOOKUP(D2,DB!A:G,7,0),"")</f>
        <v>Dead</v>
      </c>
      <c r="K2" s="122" t="s">
        <v>39129</v>
      </c>
      <c r="L2" s="123" t="str">
        <f>IFERROR(VLOOKUP(D2,DB!A:I,9,0),"")</f>
        <v>Latis</v>
      </c>
    </row>
    <row r="3" spans="1:16382" ht="31.5" customHeight="1">
      <c r="A3" s="118"/>
      <c r="B3" s="119" t="str">
        <f>IFERROR(VLOOKUP(D3,DB!A:K,11,0),"")</f>
        <v/>
      </c>
      <c r="C3" s="120"/>
      <c r="D3" s="119"/>
      <c r="E3" s="109"/>
      <c r="F3" s="121"/>
      <c r="G3" s="104">
        <f t="shared" ca="1" si="0"/>
        <v>45980.609757523147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45980.609757523147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45980.609757523147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45980.609757523147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45980.609757523147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45980.609757523147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45980.609757523147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45980.609757523147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45980.609757523147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45980.609757523147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45980.609757523147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45980.609757523147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45980.609757523147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45980.609757523147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45980.609757523147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45980.609757523147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45980.609757523147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45980.609757523147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45980.609757523147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45980.609757523147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45980.609757523147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45980.609757523147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45980.609757523147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45980.609757523147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45980.609757523147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45980.609757523147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ref="G29:G62" ca="1" si="1">IFERROR(NOW()-F29,"-")</f>
        <v>45980.609757523147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45980.609757523147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45980.609757523147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45980.609757523147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45980.609757523147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45980.609757523147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45980.609757523147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45980.609757523147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45980.609757523147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45980.609757523147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45980.609757523147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45980.609757523147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45980.609757523147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45980.609757523147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45980.609757523147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45980.609757523147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45980.609757523147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45980.609757523147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45980.609757523147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45980.609757523147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45980.609757523147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45980.609757523147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45980.609757523147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45980.609757523147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45980.609757523147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45980.609757523147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45980.609757523147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45980.609757523147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45980.609757523147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45980.609757523147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45980.609757523147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45980.609757523147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45980.609757523147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45980.609757523147</v>
      </c>
      <c r="H62" s="121"/>
      <c r="I62" s="119" t="str">
        <f>IFERROR(VLOOKUP(D62,DB!A:F,6,0),"")</f>
        <v/>
      </c>
      <c r="J62" s="119" t="str">
        <f>IFERROR(VLOOKUP(D62,DB!A:G,7,0),"")</f>
        <v/>
      </c>
      <c r="K62" s="122"/>
      <c r="L62" s="123" t="str">
        <f>IFERROR(VLOOKUP(D62,DB!A:I,9,0),"")</f>
        <v/>
      </c>
    </row>
  </sheetData>
  <dataValidations count="2">
    <dataValidation allowBlank="1" showInputMessage="1" showErrorMessage="1" sqref="E1" xr:uid="{9E1BC488-8814-4F8A-8DBE-742B3278AB71}"/>
    <dataValidation type="list" allowBlank="1" showInputMessage="1" showErrorMessage="1" sqref="E2:E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2025-11-19T11:39:59Z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