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00" documentId="120_S{2AC9BD13-BADA-5192-A53E-5A8FF88502F6}" xr6:coauthVersionLast="47" xr6:coauthVersionMax="47" xr10:uidLastSave="{5A4003EC-6E5F-4634-891F-2A47305642C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G7" i="5"/>
  <c r="G8" i="5"/>
  <c r="G9" i="5"/>
  <c r="G10" i="5"/>
  <c r="G11" i="5"/>
  <c r="G12" i="5"/>
  <c r="G13" i="5"/>
  <c r="G14" i="5"/>
  <c r="G15" i="5"/>
  <c r="G16" i="5"/>
  <c r="G17" i="5"/>
  <c r="G18" i="5"/>
  <c r="B5" i="2"/>
  <c r="G5" i="2"/>
  <c r="I5" i="2"/>
  <c r="J5" i="2"/>
  <c r="L5"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J95" i="2"/>
  <c r="J96" i="2"/>
  <c r="J97" i="2"/>
  <c r="J98" i="2"/>
  <c r="J99" i="2"/>
  <c r="J100" i="2"/>
  <c r="J101" i="2"/>
  <c r="J102" i="2"/>
  <c r="J103" i="2"/>
  <c r="J104" i="2"/>
  <c r="J105" i="2"/>
  <c r="J106" i="2"/>
  <c r="J107" i="2"/>
  <c r="J108" i="2"/>
  <c r="J109" i="2"/>
  <c r="J110" i="2"/>
  <c r="J111" i="2"/>
  <c r="J112" i="2"/>
  <c r="J113" i="2"/>
  <c r="I95" i="2"/>
  <c r="I96" i="2"/>
  <c r="I97" i="2"/>
  <c r="I98" i="2"/>
  <c r="I99" i="2"/>
  <c r="I100" i="2"/>
  <c r="I101" i="2"/>
  <c r="I102" i="2"/>
  <c r="I103" i="2"/>
  <c r="I104" i="2"/>
  <c r="I105" i="2"/>
  <c r="I106" i="2"/>
  <c r="I107" i="2"/>
  <c r="I108" i="2"/>
  <c r="I109" i="2"/>
  <c r="I110" i="2"/>
  <c r="I111" i="2"/>
  <c r="I112" i="2"/>
  <c r="I113" i="2"/>
  <c r="G95" i="2"/>
  <c r="G96" i="2"/>
  <c r="G97" i="2"/>
  <c r="G98" i="2"/>
  <c r="G99" i="2"/>
  <c r="G100" i="2"/>
  <c r="G101" i="2"/>
  <c r="G102" i="2"/>
  <c r="G103" i="2"/>
  <c r="G104" i="2"/>
  <c r="G105" i="2"/>
  <c r="G106" i="2"/>
  <c r="G107" i="2"/>
  <c r="G108" i="2"/>
  <c r="G109" i="2"/>
  <c r="G110" i="2"/>
  <c r="G111" i="2"/>
  <c r="G112" i="2"/>
  <c r="G113" i="2"/>
  <c r="B95" i="2"/>
  <c r="B96" i="2"/>
  <c r="B97" i="2"/>
  <c r="B98" i="2"/>
  <c r="B99" i="2"/>
  <c r="B100" i="2"/>
  <c r="B101" i="2"/>
  <c r="B102" i="2"/>
  <c r="B103" i="2"/>
  <c r="B104" i="2"/>
  <c r="B105" i="2"/>
  <c r="B106" i="2"/>
  <c r="B107" i="2"/>
  <c r="B108" i="2"/>
  <c r="B109" i="2"/>
  <c r="B110" i="2"/>
  <c r="B111" i="2"/>
  <c r="B112" i="2"/>
  <c r="B11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<sst xmlns="http://schemas.openxmlformats.org/spreadsheetml/2006/main" count="181536" uniqueCount="39148">
  <si>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</si>
  <si>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</si>
  <si>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</si>
  <si>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</si>
  <si>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</si>
  <si>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</si>
  <si>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</si>
  <si>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</si>
  <si>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</si>
  <si>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</si>
  <si>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</si>
  <si>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</si>
  <si>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</si>
  <si>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</si>
  <si>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</si>
  <si>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</si>
  <si>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</si>
  <si>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</si>
  <si>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</si>
  <si>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</si>
  <si>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</si>
  <si>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</si>
  <si>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</si>
  <si>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</si>
  <si>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</si>
  <si>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</si>
  <si>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</si>
  <si>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</si>
  <si>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</si>
  <si>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</si>
  <si>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</si>
  <si>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</si>
  <si>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</si>
  <si>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</si>
  <si>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</si>
  <si>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</si>
  <si>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</si>
  <si>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</si>
  <si>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</si>
  <si>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</si>
  <si>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</si>
  <si>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</si>
  <si>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</si>
  <si>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</si>
  <si>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</si>
  <si>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</si>
  <si>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</si>
  <si>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</si>
  <si>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</si>
  <si>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</si>
  <si>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</si>
  <si>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</si>
  <si>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</si>
  <si>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</si>
  <si>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</si>
  <si>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</si>
  <si>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</si>
  <si>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</si>
  <si>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</si>
  <si>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</si>
  <si>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</si>
  <si>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</si>
  <si>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</si>
  <si>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</si>
  <si>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</si>
  <si>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</si>
  <si>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</si>
  <si>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</si>
  <si>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</si>
  <si>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</si>
  <si>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</si>
  <si>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</si>
  <si>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</si>
  <si>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</si>
  <si>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</si>
  <si>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</si>
  <si>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</si>
  <si>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</si>
  <si>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</si>
  <si>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</si>
  <si>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</si>
  <si>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</si>
  <si>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</si>
  <si>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</si>
  <si>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</si>
  <si>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</si>
  <si>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</si>
  <si>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</si>
  <si>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</si>
  <si>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</si>
  <si>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</si>
  <si>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</si>
  <si>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</si>
  <si>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</si>
  <si>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</si>
  <si>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</si>
  <si>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</si>
  <si>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</si>
  <si>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</si>
  <si>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</si>
  <si>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</si>
  <si>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</si>
  <si>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</si>
  <si>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</si>
  <si>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</si>
  <si>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</si>
  <si>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</si>
  <si>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</si>
  <si>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</si>
  <si>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</si>
  <si>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</si>
  <si>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</si>
  <si>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</si>
  <si>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</si>
  <si>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</si>
  <si>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</si>
  <si>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</si>
  <si>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</si>
  <si>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</si>
  <si>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</si>
  <si>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</si>
  <si>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</si>
  <si>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</si>
  <si>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</si>
  <si>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</si>
  <si>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</si>
  <si>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</si>
  <si>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</si>
  <si>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</si>
  <si>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</si>
  <si>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</si>
  <si>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</si>
  <si>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</si>
  <si>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</si>
  <si>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</si>
  <si>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</si>
  <si>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</si>
  <si>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</si>
  <si>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</si>
  <si>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</si>
  <si>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</si>
  <si>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</si>
  <si>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</si>
  <si>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</si>
  <si>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</si>
  <si>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</si>
  <si>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</si>
  <si>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</si>
  <si>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</si>
  <si>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</si>
  <si>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</si>
  <si>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</si>
  <si>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</si>
  <si>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</si>
  <si>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</si>
  <si>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</si>
  <si>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</si>
  <si>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</si>
  <si>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</si>
  <si>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</si>
  <si>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</si>
  <si>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</si>
  <si>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</si>
  <si>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</si>
  <si>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</si>
  <si>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</si>
  <si>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</si>
  <si>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</si>
  <si>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</si>
  <si>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</si>
  <si>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</si>
  <si>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</si>
  <si>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</si>
  <si>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</si>
  <si>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</si>
  <si>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</si>
  <si>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</si>
  <si>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</si>
  <si>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</si>
  <si>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</si>
  <si>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</si>
  <si>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</si>
  <si>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</si>
  <si>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</si>
  <si>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</si>
  <si>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</si>
  <si>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</si>
  <si>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</si>
  <si>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</si>
  <si>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</si>
  <si>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</si>
  <si>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</si>
  <si>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</si>
  <si>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</si>
  <si>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</si>
  <si>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</si>
  <si>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</si>
  <si>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</si>
  <si>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</si>
  <si>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</si>
  <si>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</si>
  <si>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</si>
  <si>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</si>
  <si>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</si>
  <si>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</si>
  <si>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</si>
  <si>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</si>
  <si>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</si>
  <si>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</si>
  <si>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</si>
  <si>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</si>
  <si>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</si>
  <si>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</si>
  <si>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</si>
  <si>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</si>
  <si>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</si>
  <si>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</si>
  <si>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</si>
  <si>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</si>
  <si>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</si>
  <si>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</si>
  <si>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</si>
  <si>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</si>
  <si>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</si>
  <si>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</si>
  <si>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</si>
  <si>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</si>
  <si>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</si>
  <si>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</si>
  <si>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</si>
  <si>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</si>
  <si>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</si>
  <si>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</si>
  <si>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</si>
  <si>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</si>
  <si>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</si>
  <si>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</si>
  <si>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</si>
  <si>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</si>
  <si>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</si>
  <si>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</si>
  <si>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</si>
  <si>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</si>
  <si>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</si>
  <si>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</si>
  <si>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</si>
  <si>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</si>
  <si>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</si>
  <si>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</si>
  <si>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</si>
  <si>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</si>
  <si>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</si>
  <si>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</si>
  <si>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</si>
  <si>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</si>
  <si>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</si>
  <si>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</si>
  <si>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</si>
  <si>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</si>
  <si>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</si>
  <si>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</si>
  <si>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</si>
  <si>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</si>
  <si>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</si>
  <si>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</si>
  <si>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</si>
  <si>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</si>
  <si>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</si>
  <si>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</si>
  <si>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</si>
  <si>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</si>
  <si>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</si>
  <si>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</si>
  <si>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</si>
  <si>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</si>
  <si>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</si>
  <si>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</si>
  <si>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</si>
  <si>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</si>
  <si>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</si>
  <si>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</si>
  <si>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</si>
  <si>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</si>
  <si>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</si>
  <si>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</si>
  <si>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</si>
  <si>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</si>
  <si>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</si>
  <si>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</si>
  <si>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</si>
  <si>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</si>
  <si>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</si>
  <si>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</si>
  <si>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</si>
  <si>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</si>
  <si>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</si>
  <si>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</si>
  <si>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</si>
  <si>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</si>
  <si>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</si>
  <si>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</si>
  <si>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</si>
  <si>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</si>
  <si>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</si>
  <si>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</si>
  <si>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</si>
  <si>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</si>
  <si>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</si>
  <si>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</si>
  <si>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</si>
  <si>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</si>
  <si>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</si>
  <si>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</si>
  <si>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</si>
  <si>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</si>
  <si>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</si>
  <si>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</si>
  <si>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</si>
  <si>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</si>
  <si>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</si>
  <si>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</si>
  <si>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</si>
  <si>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</si>
  <si>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</si>
  <si>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</si>
  <si>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</si>
  <si>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</si>
  <si>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</si>
  <si>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</si>
  <si>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</si>
  <si>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</si>
  <si>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</si>
  <si>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</si>
  <si>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</si>
  <si>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</si>
  <si>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</si>
  <si>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</si>
  <si>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</si>
  <si>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</si>
  <si>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</si>
  <si>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</si>
  <si>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</si>
  <si>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</si>
  <si>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</si>
  <si>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</si>
  <si>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</si>
  <si>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</si>
  <si>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</si>
  <si>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</si>
  <si>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</si>
  <si>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</si>
  <si>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</si>
  <si>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</si>
  <si>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</si>
  <si>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</si>
  <si>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</si>
  <si>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</si>
  <si>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</si>
  <si>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</si>
  <si>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</si>
  <si>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</si>
  <si>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</si>
  <si>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</si>
  <si>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</si>
  <si>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</si>
  <si>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</si>
  <si>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</si>
  <si>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</si>
  <si>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</si>
  <si>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</si>
  <si>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</si>
  <si>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</si>
  <si>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</si>
  <si>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</si>
  <si>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</si>
  <si>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</si>
  <si>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</si>
  <si>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</si>
  <si>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</si>
  <si>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</si>
  <si>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</si>
  <si>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</si>
  <si>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</si>
  <si>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</si>
  <si>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</si>
  <si>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</si>
  <si>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</si>
  <si>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</si>
  <si>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</si>
  <si>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</si>
  <si>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</si>
  <si>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</si>
  <si>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</si>
  <si>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</si>
  <si>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</si>
  <si>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</si>
  <si>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</si>
  <si>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</si>
  <si>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</si>
  <si>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</si>
  <si>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</si>
  <si>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</si>
  <si>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</si>
  <si>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</si>
  <si>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</si>
  <si>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</si>
  <si>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</si>
  <si>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</si>
  <si>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</si>
  <si>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</si>
  <si>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</si>
  <si>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</si>
  <si>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</si>
  <si>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</si>
  <si>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</si>
  <si>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</si>
  <si>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</si>
  <si>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</si>
  <si>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</si>
  <si>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</si>
  <si>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</si>
  <si>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</si>
  <si>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</si>
  <si>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</si>
  <si>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</si>
  <si>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</si>
  <si>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</si>
  <si>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</si>
  <si>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</si>
  <si>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</si>
  <si>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</si>
  <si>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</si>
  <si>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</si>
  <si>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</si>
  <si>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</si>
  <si>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</si>
  <si>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</si>
  <si>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</si>
  <si>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</si>
  <si>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</si>
  <si>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</si>
  <si>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</si>
  <si>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</si>
  <si>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</si>
  <si>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</si>
  <si>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</si>
  <si>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</si>
  <si>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</si>
  <si>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</si>
  <si>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</si>
  <si>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</si>
  <si>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</si>
  <si>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</si>
  <si>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</si>
  <si>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</si>
  <si>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</si>
  <si>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</si>
  <si>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</si>
  <si>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</si>
  <si>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</si>
  <si>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</si>
  <si>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</si>
  <si>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</si>
  <si>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</si>
  <si>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</si>
  <si>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</si>
  <si>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</si>
  <si>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</si>
  <si>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</si>
  <si>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</si>
  <si>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</si>
  <si>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</si>
  <si>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</si>
  <si>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</si>
  <si>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</si>
  <si>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</si>
  <si>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</si>
  <si>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</si>
  <si>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</si>
  <si>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</si>
  <si>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</si>
  <si>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</si>
  <si>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</si>
  <si>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</si>
  <si>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</si>
  <si>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</si>
  <si>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</si>
  <si>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</si>
  <si>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</si>
  <si>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</si>
  <si>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</si>
  <si>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</si>
  <si>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</si>
  <si>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</si>
  <si>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</si>
  <si>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</si>
  <si>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</si>
  <si>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</si>
  <si>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</si>
  <si>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</si>
  <si>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</si>
  <si>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</si>
  <si>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</si>
  <si>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</si>
  <si>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</si>
  <si>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</si>
  <si>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</si>
  <si>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</si>
  <si>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</si>
  <si>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</si>
  <si>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</si>
  <si>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</si>
  <si>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</si>
  <si>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</si>
  <si>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</si>
  <si>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</si>
  <si>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</si>
  <si>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</si>
  <si>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</si>
  <si>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</si>
  <si>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</si>
  <si>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</si>
  <si>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</si>
  <si>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</si>
  <si>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</si>
  <si>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</si>
  <si>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</si>
  <si>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</si>
  <si>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</si>
  <si>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</si>
  <si>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</si>
  <si>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</si>
  <si>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</si>
  <si>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</si>
  <si>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</si>
  <si>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</si>
  <si>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</si>
  <si>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</si>
  <si>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</si>
  <si>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</si>
  <si>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</si>
  <si>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</si>
  <si>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</si>
  <si>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</si>
  <si>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</si>
  <si>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</si>
  <si>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</si>
  <si>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</si>
  <si>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</si>
  <si>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</si>
  <si>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</si>
  <si>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</si>
  <si>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</si>
  <si>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</si>
  <si>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</si>
  <si>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</si>
  <si>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</si>
  <si>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</si>
  <si>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</si>
  <si>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</si>
  <si>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</si>
  <si>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</si>
  <si>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</si>
  <si>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</si>
  <si>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</si>
  <si>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</si>
  <si>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</si>
  <si>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</si>
  <si>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</si>
  <si>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</si>
  <si>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</si>
  <si>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</si>
  <si>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</si>
  <si>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</si>
  <si>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</si>
  <si>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</si>
  <si>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</si>
  <si>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</si>
  <si>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</si>
  <si>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</si>
  <si>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</si>
  <si>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</si>
  <si>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</si>
  <si>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</si>
  <si>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</si>
  <si>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</si>
  <si>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</si>
  <si>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</si>
  <si>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</si>
  <si>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</si>
  <si>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</si>
  <si>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</si>
  <si>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</si>
  <si>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</si>
  <si>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</si>
  <si>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</si>
  <si>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</si>
  <si>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</si>
  <si>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</si>
  <si>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</si>
  <si>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</si>
  <si>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</si>
  <si>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</si>
  <si>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</si>
  <si>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</si>
  <si>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</si>
  <si>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</si>
  <si>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</si>
  <si>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</si>
  <si>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</si>
  <si>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</si>
  <si>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</si>
  <si>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</si>
  <si>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</si>
  <si>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</si>
  <si>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</si>
  <si>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</si>
  <si>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</si>
  <si>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</si>
  <si>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</si>
  <si>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</si>
  <si>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</si>
  <si>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</si>
  <si>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</si>
  <si>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</si>
  <si>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</si>
  <si>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</si>
  <si>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</si>
  <si>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</si>
  <si>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</si>
  <si>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</si>
  <si>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</si>
  <si>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</si>
  <si>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</si>
  <si>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</si>
  <si>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</si>
  <si>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</si>
  <si>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</si>
  <si>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</si>
  <si>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</si>
  <si>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</si>
  <si>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</si>
  <si>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</si>
  <si>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</si>
  <si>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</si>
  <si>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</si>
  <si>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</si>
  <si>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</si>
  <si>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</si>
  <si>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</si>
  <si>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</si>
  <si>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</si>
  <si>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</si>
  <si>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</si>
  <si>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</si>
  <si>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</si>
  <si>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</si>
  <si>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</si>
  <si>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</si>
  <si>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</si>
  <si>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</si>
  <si>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</si>
  <si>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</si>
  <si>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</si>
  <si>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</si>
  <si>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</si>
  <si>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</si>
  <si>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</si>
  <si>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</si>
  <si>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</si>
  <si>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</si>
  <si>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</si>
  <si>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</si>
  <si>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</si>
  <si>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</si>
  <si>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</si>
  <si>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</si>
  <si>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</si>
  <si>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</si>
  <si>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</si>
  <si>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</si>
  <si>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</si>
  <si>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</si>
  <si>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</si>
  <si>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</si>
  <si>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</si>
  <si>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</si>
  <si>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</si>
  <si>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</si>
  <si>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</si>
  <si>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</si>
  <si>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</si>
  <si>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</si>
  <si>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</si>
  <si>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</si>
  <si>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</si>
  <si>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</si>
  <si>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</si>
  <si>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</si>
  <si>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</si>
  <si>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</si>
  <si>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</si>
  <si>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</si>
  <si>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</si>
  <si>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</si>
  <si>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</si>
  <si>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</si>
  <si>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</si>
  <si>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</si>
  <si>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</si>
  <si>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</si>
  <si>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</si>
  <si>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</si>
  <si>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</si>
  <si>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</si>
  <si>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</si>
  <si>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</si>
  <si>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</si>
  <si>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</si>
  <si>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</si>
  <si>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</si>
  <si>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</si>
  <si>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</si>
  <si>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</si>
  <si>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</si>
  <si>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</si>
  <si>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</si>
  <si>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</si>
  <si>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</si>
  <si>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</si>
  <si>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</si>
  <si>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</si>
  <si>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</si>
  <si>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</si>
  <si>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</si>
  <si>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</si>
  <si>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</si>
  <si>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</si>
  <si>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</si>
  <si>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</si>
  <si>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</si>
  <si>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</si>
  <si>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</si>
  <si>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</si>
  <si>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</si>
  <si>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</si>
  <si>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</si>
  <si>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</si>
  <si>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</si>
  <si>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</si>
  <si>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</si>
  <si>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</si>
  <si>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</si>
  <si>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</si>
  <si>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</si>
  <si>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</si>
  <si>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</si>
  <si>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</si>
  <si>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</si>
  <si>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</si>
  <si>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</si>
  <si>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</si>
  <si>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</si>
  <si>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</si>
  <si>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</si>
  <si>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</si>
  <si>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</si>
  <si>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</si>
  <si>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</si>
  <si>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</si>
  <si>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</si>
  <si>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</si>
  <si>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</si>
  <si>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</si>
  <si>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</si>
  <si>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</si>
  <si>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</si>
  <si>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</si>
  <si>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</si>
  <si>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</si>
  <si>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</si>
  <si>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</si>
  <si>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</si>
  <si>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</si>
  <si>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</si>
  <si>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</si>
  <si>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</si>
  <si>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</si>
  <si>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</si>
  <si>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</si>
  <si>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</si>
  <si>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</si>
  <si>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</si>
  <si>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</si>
  <si>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</si>
  <si>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</si>
  <si>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</si>
  <si>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</si>
  <si>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</si>
  <si>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</si>
  <si>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</si>
  <si>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</si>
  <si>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</si>
  <si>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</si>
  <si>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</si>
  <si>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</si>
  <si>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</si>
  <si>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</si>
  <si>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</si>
  <si>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</si>
  <si>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</si>
  <si>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</si>
  <si>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</si>
  <si>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</si>
  <si>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</si>
  <si>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</si>
  <si>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</si>
  <si>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</si>
  <si>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</si>
  <si>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</si>
  <si>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</si>
  <si>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</si>
  <si>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</si>
  <si>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</si>
  <si>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</si>
  <si>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</si>
  <si>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</si>
  <si>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</si>
  <si>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</si>
  <si>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</si>
  <si>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</si>
  <si>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</si>
  <si>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</si>
  <si>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</si>
  <si>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</si>
  <si>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</si>
  <si>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</si>
  <si>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</si>
  <si>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</si>
  <si>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</si>
  <si>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</si>
  <si>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</si>
  <si>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</si>
  <si>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</si>
  <si>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</si>
  <si>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</si>
  <si>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</si>
  <si>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</si>
  <si>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</si>
  <si>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</si>
  <si>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</si>
  <si>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</si>
  <si>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</si>
  <si>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</si>
  <si>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</si>
  <si>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</si>
  <si>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</si>
  <si>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</si>
  <si>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</si>
  <si>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</si>
  <si>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</si>
  <si>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</si>
  <si>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</si>
  <si>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</si>
  <si>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</si>
  <si>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</si>
  <si>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</si>
  <si>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</si>
  <si>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</si>
  <si>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</si>
  <si>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</si>
  <si>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</si>
  <si>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</si>
  <si>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</si>
  <si>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</si>
  <si>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</si>
  <si>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</si>
  <si>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</si>
  <si>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</si>
  <si>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</si>
  <si>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</si>
  <si>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</si>
  <si>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</si>
  <si>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</si>
  <si>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</si>
  <si>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</si>
  <si>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</si>
  <si>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</si>
  <si>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</si>
  <si>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</si>
  <si>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</si>
  <si>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</si>
  <si>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</si>
  <si>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</si>
  <si>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</si>
  <si>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</si>
  <si>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</si>
  <si>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</si>
  <si>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</si>
  <si>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</si>
  <si>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</si>
  <si>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</si>
  <si>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</si>
  <si>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</si>
  <si>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</si>
  <si>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</si>
  <si>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</si>
  <si>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</si>
  <si>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</si>
  <si>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</si>
  <si>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</si>
  <si>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</si>
  <si>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</si>
  <si>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</si>
  <si>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</si>
  <si>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</si>
  <si>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</si>
  <si>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</si>
  <si>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</si>
  <si>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</si>
  <si>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</si>
  <si>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</si>
  <si>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</si>
  <si>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</si>
  <si>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</si>
  <si>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</si>
  <si>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</si>
  <si>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</si>
  <si>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</si>
  <si>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</si>
  <si>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</si>
  <si>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</si>
  <si>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</si>
  <si>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</si>
  <si>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</si>
  <si>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</si>
  <si>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</si>
  <si>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</si>
  <si>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</si>
  <si>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</si>
  <si>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</si>
  <si>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</si>
  <si>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</si>
  <si>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</si>
  <si>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</si>
  <si>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</si>
  <si>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</si>
  <si>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</si>
  <si>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</si>
  <si>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</si>
  <si>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</si>
  <si>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</si>
  <si>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</si>
  <si>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</si>
  <si>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</si>
  <si>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</si>
  <si>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</si>
  <si>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</si>
  <si>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</si>
  <si>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</si>
  <si>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</si>
  <si>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</si>
  <si>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</si>
  <si>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</si>
  <si>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</si>
  <si>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</si>
  <si>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</si>
  <si>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</si>
  <si>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</si>
  <si>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</si>
  <si>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</si>
  <si>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</si>
  <si>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</si>
  <si>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</si>
  <si>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</si>
  <si>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</si>
  <si>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</si>
  <si>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</si>
  <si>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</si>
  <si>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</si>
  <si>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</si>
  <si>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</si>
  <si>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</si>
  <si>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</si>
  <si>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</si>
  <si>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</si>
  <si>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</si>
  <si>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</si>
  <si>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</si>
  <si>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</si>
  <si>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</si>
  <si>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</si>
  <si>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</si>
  <si>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</si>
  <si>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</si>
  <si>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</si>
  <si>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</si>
  <si>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</si>
  <si>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</si>
  <si>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</si>
  <si>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</si>
  <si>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</si>
  <si>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</si>
  <si>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</si>
  <si>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</si>
  <si>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</si>
  <si>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</si>
  <si>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</si>
  <si>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</si>
  <si>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</si>
  <si>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</si>
  <si>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</si>
  <si>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</si>
  <si>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</si>
  <si>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</si>
  <si>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</si>
  <si>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</si>
  <si>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</si>
  <si>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</si>
  <si>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</si>
  <si>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</si>
  <si>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</si>
  <si>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</si>
  <si>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</si>
  <si>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</si>
  <si>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</si>
  <si>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</si>
  <si>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</si>
  <si>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</si>
  <si>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</si>
  <si>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</si>
  <si>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</si>
  <si>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</si>
  <si>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</si>
  <si>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</si>
  <si>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</si>
  <si>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</si>
  <si>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</si>
  <si>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</si>
  <si>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</si>
  <si>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</si>
  <si>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</si>
  <si>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</si>
  <si>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</si>
  <si>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</si>
  <si>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</si>
  <si>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</si>
  <si>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</si>
  <si>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</si>
  <si>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</si>
  <si>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</si>
  <si>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</si>
  <si>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</si>
  <si>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</si>
  <si>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</si>
  <si>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</si>
  <si>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</si>
  <si>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</si>
  <si>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</si>
  <si>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</si>
  <si>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</si>
  <si>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</si>
  <si>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</si>
  <si>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</si>
  <si>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</si>
  <si>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</si>
  <si>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</si>
  <si>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</si>
  <si>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</si>
  <si>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</si>
  <si>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</si>
  <si>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</si>
  <si>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</si>
  <si>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</si>
  <si>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</si>
  <si>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</si>
  <si>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</si>
  <si>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</si>
  <si>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</si>
  <si>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</si>
  <si>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</si>
  <si>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</si>
  <si>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</si>
  <si>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</si>
  <si>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</si>
  <si>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</si>
  <si>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</si>
  <si>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</si>
  <si>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</si>
  <si>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</si>
  <si>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</si>
  <si>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</si>
  <si>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</si>
  <si>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</si>
  <si>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</si>
  <si>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</si>
  <si>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</si>
  <si>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</si>
  <si>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</si>
  <si>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</si>
  <si>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</si>
  <si>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</si>
  <si>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</si>
  <si>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</si>
  <si>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</si>
  <si>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</si>
  <si>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</si>
  <si>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</si>
  <si>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</si>
  <si>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</si>
  <si>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</si>
  <si>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</si>
  <si>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</si>
  <si>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</si>
  <si>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</si>
  <si>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</si>
  <si>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</si>
  <si>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</si>
  <si>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</si>
  <si>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</si>
  <si>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</si>
  <si>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</si>
  <si>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</si>
  <si>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</si>
  <si>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</si>
  <si>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</si>
  <si>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</si>
  <si>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</si>
  <si>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</si>
  <si>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</si>
  <si>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</si>
  <si>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</si>
  <si>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</si>
  <si>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</si>
  <si>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</si>
  <si>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</si>
  <si>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</si>
  <si>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</si>
  <si>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</si>
  <si>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</si>
  <si>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</si>
  <si>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</si>
  <si>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</si>
  <si>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</si>
  <si>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</si>
  <si>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</si>
  <si>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</si>
  <si>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</si>
  <si>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</si>
  <si>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</si>
  <si>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</si>
  <si>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</si>
  <si>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</si>
  <si>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</si>
  <si>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</si>
  <si>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</si>
  <si>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</si>
  <si>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</si>
  <si>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</si>
  <si>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</si>
  <si>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</si>
  <si>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</si>
  <si>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</si>
  <si>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</si>
  <si>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</si>
  <si>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</si>
  <si>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</si>
  <si>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</si>
  <si>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</si>
  <si>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</si>
  <si>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</si>
  <si>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</si>
  <si>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</si>
  <si>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</si>
  <si>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</si>
  <si>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</si>
  <si>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</si>
  <si>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</si>
  <si>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</si>
  <si>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</si>
  <si>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</si>
  <si>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</si>
  <si>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</si>
  <si>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</si>
  <si>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</si>
  <si>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</si>
  <si>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</si>
  <si>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</si>
  <si>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</si>
  <si>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</si>
  <si>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</si>
  <si>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</si>
  <si>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</si>
  <si>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</si>
  <si>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</si>
  <si>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</si>
  <si>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</si>
  <si>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</si>
  <si>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</si>
  <si>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</si>
  <si>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</si>
  <si>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</si>
  <si>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</si>
  <si>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</si>
  <si>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</si>
  <si>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</si>
  <si>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</si>
  <si>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</si>
  <si>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</si>
  <si>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</si>
  <si>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</si>
  <si>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</si>
  <si>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</si>
  <si>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</si>
  <si>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</si>
  <si>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</si>
  <si>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</si>
  <si>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</si>
  <si>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</si>
  <si>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</si>
  <si>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</si>
  <si>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</si>
  <si>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</si>
  <si>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</si>
  <si>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</si>
  <si>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</si>
  <si>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</si>
  <si>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</si>
  <si>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</si>
  <si>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</si>
  <si>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</si>
  <si>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</si>
  <si>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</si>
  <si>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</si>
  <si>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</si>
  <si>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</si>
  <si>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</si>
  <si>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</si>
  <si>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</si>
  <si>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</si>
  <si>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</si>
  <si>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</si>
  <si>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</si>
  <si>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</si>
  <si>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</si>
  <si>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</si>
  <si>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</si>
  <si>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</si>
  <si>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</si>
  <si>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</si>
  <si>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</si>
  <si>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</si>
  <si>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</si>
  <si>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</si>
  <si>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</si>
  <si>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</si>
  <si>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</si>
  <si>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</si>
  <si>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</si>
  <si>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</si>
  <si>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</si>
  <si>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</si>
  <si>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</si>
  <si>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</si>
  <si>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</si>
  <si>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</si>
  <si>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</si>
  <si>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</si>
  <si>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</si>
  <si>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</si>
  <si>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</si>
  <si>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</si>
  <si>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</si>
  <si>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</si>
  <si>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</si>
  <si>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</si>
  <si>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</si>
  <si>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</si>
  <si>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</si>
  <si>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</si>
  <si>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</si>
  <si>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</si>
  <si>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</si>
  <si>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</si>
  <si>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</si>
  <si>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</si>
  <si>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</si>
  <si>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</si>
  <si>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</si>
  <si>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</si>
  <si>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</si>
  <si>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</si>
  <si>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</si>
  <si>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</si>
  <si>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</si>
  <si>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</si>
  <si>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</si>
  <si>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</si>
  <si>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</si>
  <si>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</si>
  <si>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</si>
  <si>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</si>
  <si>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</si>
  <si>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</si>
  <si>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</si>
  <si>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</si>
  <si>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</si>
  <si>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</si>
  <si>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</si>
  <si>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</si>
  <si>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</si>
  <si>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</si>
  <si>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</si>
  <si>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</si>
  <si>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</si>
  <si>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</si>
  <si>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</si>
  <si>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</si>
  <si>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</si>
  <si>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</si>
  <si>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</si>
  <si>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</si>
  <si>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</si>
  <si>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</si>
  <si>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</si>
  <si>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</si>
  <si>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</si>
  <si>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</si>
  <si>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</si>
  <si>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</si>
  <si>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</si>
  <si>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</si>
  <si>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</si>
  <si>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</si>
  <si>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</si>
  <si>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</si>
  <si>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</si>
  <si>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</si>
  <si>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</si>
  <si>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</si>
  <si>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</si>
  <si>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</si>
  <si>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</si>
  <si>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</si>
  <si>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</si>
  <si>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</si>
  <si>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</si>
  <si>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</si>
  <si>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</si>
  <si>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</si>
  <si>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</si>
  <si>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</si>
  <si>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</si>
  <si>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</si>
  <si>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</si>
  <si>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</si>
  <si>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</si>
  <si>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</si>
  <si>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</si>
  <si>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</si>
  <si>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</si>
  <si>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</si>
  <si>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</si>
  <si>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</si>
  <si>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</si>
  <si>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</si>
  <si>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</si>
  <si>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</si>
  <si>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</si>
  <si>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</si>
  <si>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</si>
  <si>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</si>
  <si>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</si>
  <si>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</si>
  <si>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</si>
  <si>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</si>
  <si>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</si>
  <si>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</si>
  <si>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</si>
  <si>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</si>
  <si>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</si>
  <si>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</si>
  <si>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</si>
  <si>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</si>
  <si>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</si>
  <si>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</si>
  <si>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</si>
  <si>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</si>
  <si>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</si>
  <si>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</si>
  <si>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</si>
  <si>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</si>
  <si>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</si>
  <si>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</si>
  <si>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</si>
  <si>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</si>
  <si>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</si>
  <si>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</si>
  <si>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</si>
  <si>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</si>
  <si>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</si>
  <si>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</si>
  <si>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</si>
  <si>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</si>
  <si>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</si>
  <si>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</si>
  <si>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</si>
  <si>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</si>
  <si>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</si>
  <si>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</si>
  <si>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</si>
  <si>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</si>
  <si>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</si>
  <si>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</si>
  <si>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</si>
  <si>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</si>
  <si>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</si>
  <si>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</si>
  <si>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</si>
  <si>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</si>
  <si>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</si>
  <si>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</si>
  <si>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</si>
  <si>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</si>
  <si>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</si>
  <si>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</si>
  <si>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</si>
  <si>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</si>
  <si>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</si>
  <si>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</si>
  <si>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</si>
  <si>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</si>
  <si>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</si>
  <si>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</si>
  <si>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</si>
  <si>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</si>
  <si>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</si>
  <si>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</si>
  <si>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</si>
  <si>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</si>
  <si>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</si>
  <si>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</si>
  <si>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</si>
  <si>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</si>
  <si>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</si>
  <si>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</si>
  <si>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</si>
  <si>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</si>
  <si>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</si>
  <si>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</si>
  <si>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</si>
  <si>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</si>
  <si>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</si>
  <si>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</si>
  <si>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</si>
  <si>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</si>
  <si>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</si>
  <si>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</si>
  <si>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</si>
  <si>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</si>
  <si>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</si>
  <si>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</si>
  <si>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</si>
  <si>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</si>
  <si>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</si>
  <si>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</si>
  <si>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</si>
  <si>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</si>
  <si>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</si>
  <si>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</si>
  <si>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</si>
  <si>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</si>
  <si>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</si>
  <si>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</si>
  <si>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</si>
  <si>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</si>
  <si>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</si>
  <si>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</si>
  <si>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</si>
  <si>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</si>
  <si>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</si>
  <si>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</si>
  <si>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</si>
  <si>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</si>
  <si>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</si>
  <si>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</si>
  <si>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</si>
  <si>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</si>
  <si>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</si>
  <si>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</si>
  <si>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</si>
  <si>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</si>
  <si>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</si>
  <si>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</si>
  <si>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</si>
  <si>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</si>
  <si>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</si>
  <si>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</si>
  <si>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</si>
  <si>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</si>
  <si>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</si>
  <si>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</si>
  <si>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</si>
  <si>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</si>
  <si>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</si>
  <si>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</si>
  <si>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</si>
  <si>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</si>
  <si>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</si>
  <si>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</si>
  <si>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</si>
  <si>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</si>
  <si>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</si>
  <si>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</si>
  <si>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</si>
  <si>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</si>
  <si>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</si>
  <si>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</si>
  <si>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</si>
  <si>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</si>
  <si>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</si>
  <si>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</si>
  <si>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</si>
  <si>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</si>
  <si>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</si>
  <si>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</si>
  <si>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</si>
  <si>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</si>
  <si>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</si>
  <si>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</si>
  <si>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</si>
  <si>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</si>
  <si>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</si>
  <si>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</si>
  <si>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</si>
  <si>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</si>
  <si>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</si>
  <si>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</si>
  <si>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</si>
  <si>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</si>
  <si>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</si>
  <si>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</si>
  <si>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</si>
  <si>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</si>
  <si>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</si>
  <si>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</si>
  <si>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</si>
  <si>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</si>
  <si>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</si>
  <si>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</si>
  <si>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</si>
  <si>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</si>
  <si>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</si>
  <si>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</si>
  <si>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</si>
  <si>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</si>
  <si>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</si>
  <si>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</si>
  <si>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</si>
  <si>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</si>
  <si>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</si>
  <si>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</si>
  <si>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</si>
  <si>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</si>
  <si>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</si>
  <si>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</si>
  <si>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</si>
  <si>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</si>
  <si>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</si>
  <si>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</si>
  <si>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</si>
  <si>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</si>
  <si>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</si>
  <si>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</si>
  <si>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</si>
  <si>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</si>
  <si>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</si>
  <si>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</si>
  <si>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</si>
  <si>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</si>
  <si>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</si>
  <si>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</si>
  <si>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</si>
  <si>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</si>
  <si>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</si>
  <si>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</si>
  <si>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</si>
  <si>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</si>
  <si>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</si>
  <si>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</si>
  <si>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</si>
  <si>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</si>
  <si>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</si>
  <si>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</si>
  <si>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</si>
  <si>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</si>
  <si>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</si>
  <si>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</si>
  <si>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</si>
  <si>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</si>
  <si>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</si>
  <si>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</si>
  <si>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</si>
  <si>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</si>
  <si>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</si>
  <si>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</si>
  <si>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</si>
  <si>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</si>
  <si>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</si>
  <si>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</si>
  <si>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</si>
  <si>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</si>
  <si>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</si>
  <si>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</si>
  <si>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</si>
  <si>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</si>
  <si>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</si>
  <si>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</si>
  <si>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</si>
  <si>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</si>
  <si>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</si>
  <si>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</si>
  <si>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</si>
  <si>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</si>
  <si>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</si>
  <si>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</si>
  <si>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</si>
  <si>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</si>
  <si>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</si>
  <si>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</si>
  <si>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</si>
  <si>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</si>
  <si>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</si>
  <si>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</si>
  <si>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</si>
  <si>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</si>
  <si>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</si>
  <si>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</si>
  <si>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</si>
  <si>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</si>
  <si>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</si>
  <si>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</si>
  <si>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</si>
  <si>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</si>
  <si>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</si>
  <si>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</si>
  <si>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</si>
  <si>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</si>
  <si>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</si>
  <si>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</si>
  <si>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</si>
  <si>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</si>
  <si>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</si>
  <si>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</si>
  <si>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</si>
  <si>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</si>
  <si>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</si>
  <si>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</si>
  <si>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</si>
  <si>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</si>
  <si>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</si>
  <si>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</si>
  <si>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</si>
  <si>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</si>
  <si>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</si>
  <si>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</si>
  <si>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</si>
  <si>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</si>
  <si>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</si>
  <si>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</si>
  <si>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</si>
  <si>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</si>
  <si>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</si>
  <si>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</si>
  <si>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</si>
  <si>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</si>
  <si>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</si>
  <si>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</si>
  <si>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</si>
  <si>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</si>
  <si>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</si>
  <si>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</si>
  <si>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</si>
  <si>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</si>
  <si>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</si>
  <si>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</si>
  <si>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</si>
  <si>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</si>
  <si>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</si>
  <si>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</si>
  <si>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</si>
  <si>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</si>
  <si>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</si>
  <si>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</si>
  <si>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</si>
  <si>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</si>
  <si>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</si>
  <si>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</si>
  <si>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</si>
  <si>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</si>
  <si>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</si>
  <si>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</si>
  <si>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</si>
  <si>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</si>
  <si>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</si>
  <si>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</si>
  <si>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</si>
  <si>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</si>
  <si>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</si>
  <si>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</si>
  <si>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</si>
  <si>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</si>
  <si>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</si>
  <si>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</si>
  <si>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</si>
  <si>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</si>
  <si>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</si>
  <si>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</si>
  <si>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</si>
  <si>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</si>
  <si>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</si>
  <si>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</si>
  <si>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</si>
  <si>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</si>
  <si>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</si>
  <si>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</si>
  <si>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</si>
  <si>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</si>
  <si>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</si>
  <si>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</si>
  <si>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</si>
  <si>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</si>
  <si>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</si>
  <si>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</si>
  <si>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</si>
  <si>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</si>
  <si>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</si>
  <si>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</si>
  <si>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</si>
  <si>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</si>
  <si>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</si>
  <si>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</si>
  <si>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</si>
  <si>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</si>
  <si>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</si>
  <si>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</si>
  <si>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</si>
  <si>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</si>
  <si>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</si>
  <si>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</si>
  <si>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</si>
  <si>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</si>
  <si>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</si>
  <si>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</si>
  <si>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</si>
  <si>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</si>
  <si>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</si>
  <si>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</si>
  <si>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</si>
  <si>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</si>
  <si>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</si>
  <si>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</si>
  <si>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</si>
  <si>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</si>
  <si>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</si>
  <si>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</si>
  <si>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</si>
  <si>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</si>
  <si>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</si>
  <si>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</si>
  <si>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</si>
  <si>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</si>
  <si>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</si>
  <si>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</si>
  <si>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</si>
  <si>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</si>
  <si>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</si>
  <si>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</si>
  <si>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</si>
  <si>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</si>
  <si>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</si>
  <si>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</si>
  <si>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</si>
  <si>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</si>
  <si>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</si>
  <si>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</si>
  <si>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</si>
  <si>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</si>
  <si>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</si>
  <si>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</si>
  <si>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</si>
  <si>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</si>
  <si>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</si>
  <si>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</si>
  <si>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</si>
  <si>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</si>
  <si>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</si>
  <si>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</si>
  <si>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</si>
  <si>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</si>
  <si>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</si>
  <si>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</si>
  <si>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</si>
  <si>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</si>
  <si>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</si>
  <si>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</si>
  <si>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</si>
  <si>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</si>
  <si>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</si>
  <si>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</si>
  <si>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</si>
  <si>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</si>
  <si>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</si>
  <si>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</si>
  <si>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</si>
  <si>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</si>
  <si>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</si>
  <si>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</si>
  <si>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</si>
  <si>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</si>
  <si>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</si>
  <si>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</si>
  <si>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</si>
  <si>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</si>
  <si>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</si>
  <si>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</si>
  <si>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</si>
  <si>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</si>
  <si>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</si>
  <si>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</si>
  <si>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</si>
  <si>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</si>
  <si>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</si>
  <si>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</si>
  <si>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</si>
  <si>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</si>
  <si>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</si>
  <si>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</si>
  <si>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</si>
  <si>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</si>
  <si>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</si>
  <si>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</si>
  <si>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</si>
  <si>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</si>
  <si>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</si>
  <si>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</si>
  <si>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</si>
  <si>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</si>
  <si>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</si>
  <si>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</si>
  <si>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</si>
  <si>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</si>
  <si>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</si>
  <si>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</si>
  <si>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</si>
  <si>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</si>
  <si>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</si>
  <si>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</si>
  <si>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</si>
  <si>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</si>
  <si>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</si>
  <si>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</si>
  <si>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</si>
  <si>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</si>
  <si>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</si>
  <si>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</si>
  <si>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</si>
  <si>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</si>
  <si>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</si>
  <si>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</si>
  <si>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</si>
  <si>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</si>
  <si>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</si>
  <si>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</si>
  <si>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</si>
  <si>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</si>
  <si>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</si>
  <si>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</si>
  <si>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</si>
  <si>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</si>
  <si>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</si>
  <si>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</si>
  <si>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</si>
  <si>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</si>
  <si>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</si>
  <si>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</si>
  <si>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</si>
  <si>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</si>
  <si>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</si>
  <si>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</si>
  <si>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</si>
  <si>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</si>
  <si>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</si>
  <si>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</si>
  <si>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</si>
  <si>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</si>
  <si>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</si>
  <si>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</si>
  <si>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</si>
  <si>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</si>
  <si>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</si>
  <si>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</si>
  <si>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</si>
  <si>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</si>
  <si>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</si>
  <si>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</si>
  <si>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</si>
  <si>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</si>
  <si>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</si>
  <si>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</si>
  <si>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</si>
  <si>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</si>
  <si>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</si>
  <si>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</si>
  <si>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</si>
  <si>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</si>
  <si>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</si>
  <si>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</si>
  <si>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</si>
  <si>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</si>
  <si>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</si>
  <si>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</si>
  <si>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</si>
  <si>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</si>
  <si>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</si>
  <si>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</si>
  <si>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</si>
  <si>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</si>
  <si>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</si>
  <si>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</si>
  <si>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</si>
  <si>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</si>
  <si>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</si>
  <si>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</si>
  <si>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</si>
  <si>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</si>
  <si>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</si>
  <si>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</si>
  <si>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</si>
  <si>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</si>
  <si>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</si>
  <si>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</si>
  <si>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</si>
  <si>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</si>
  <si>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</si>
  <si>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</si>
  <si>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</si>
  <si>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</si>
  <si>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</si>
  <si>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</si>
  <si>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</si>
  <si>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</si>
  <si>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</si>
  <si>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</si>
  <si>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</si>
  <si>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</si>
  <si>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</si>
  <si>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</si>
  <si>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</si>
  <si>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</si>
  <si>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</si>
  <si>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</si>
  <si>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</si>
  <si>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</si>
  <si>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</si>
  <si>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</si>
  <si>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</si>
  <si>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</si>
  <si>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</si>
  <si>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</si>
  <si>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</si>
  <si>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</si>
  <si>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</si>
  <si>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</si>
  <si>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</si>
  <si>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</si>
  <si>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</si>
  <si>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</si>
  <si>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</si>
  <si>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</si>
  <si>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</si>
  <si>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</si>
  <si>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</si>
  <si>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</si>
  <si>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</si>
  <si>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</si>
  <si>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</si>
  <si>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</si>
  <si>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</si>
  <si>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</si>
  <si>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</si>
  <si>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</si>
  <si>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</si>
  <si>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</si>
  <si>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</si>
  <si>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</si>
  <si>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</si>
  <si>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</si>
  <si>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</si>
  <si>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</si>
  <si>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</si>
  <si>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</si>
  <si>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</si>
  <si>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</si>
  <si>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</si>
  <si>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</si>
  <si>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</si>
  <si>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</si>
  <si>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</si>
  <si>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</si>
  <si>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</si>
  <si>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</si>
  <si>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</si>
  <si>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</si>
  <si>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</si>
  <si>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</si>
  <si>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</si>
  <si>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</si>
  <si>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</si>
  <si>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</si>
  <si>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</si>
  <si>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</si>
  <si>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</si>
  <si>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</si>
  <si>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</si>
  <si>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</si>
  <si>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</si>
  <si>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</si>
  <si>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</si>
  <si>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</si>
  <si>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</si>
  <si>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</si>
  <si>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</si>
  <si>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</si>
  <si>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</si>
  <si>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</si>
  <si>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</si>
  <si>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</si>
  <si>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</si>
  <si>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</si>
  <si>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</si>
  <si>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</si>
  <si>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</si>
  <si>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</si>
  <si>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</si>
  <si>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</si>
  <si>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</si>
  <si>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</si>
  <si>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</si>
  <si>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</si>
  <si>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</si>
  <si>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</si>
  <si>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</si>
  <si>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</si>
  <si>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</si>
  <si>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</si>
  <si>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</si>
  <si>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</si>
  <si>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</si>
  <si>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</si>
  <si>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</si>
  <si>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</si>
  <si>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</si>
  <si>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</si>
  <si>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</si>
  <si>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</si>
  <si>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</si>
  <si>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</si>
  <si>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</si>
  <si>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</si>
  <si>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</si>
  <si>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</si>
  <si>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</si>
  <si>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</si>
  <si>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</si>
  <si>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</si>
  <si>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</si>
  <si>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</si>
  <si>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</si>
  <si>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</si>
  <si>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</si>
  <si>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</si>
  <si>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</si>
  <si>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</si>
  <si>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</si>
  <si>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</si>
  <si>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</si>
  <si>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</si>
  <si>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</si>
  <si>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</si>
  <si>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</si>
  <si>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</si>
  <si>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</si>
  <si>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</si>
  <si>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</si>
  <si>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</si>
  <si>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</si>
  <si>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</si>
  <si>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</si>
  <si>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</si>
  <si>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</si>
  <si>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</si>
  <si>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</si>
  <si>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</si>
  <si>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</si>
  <si>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</si>
  <si>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</si>
  <si>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</si>
  <si>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</si>
  <si>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</si>
  <si>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</si>
  <si>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</si>
  <si>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</si>
  <si>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</si>
  <si>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</si>
  <si>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</si>
  <si>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</si>
  <si>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</si>
  <si>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</si>
  <si>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</si>
  <si>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</si>
  <si>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</si>
  <si>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</si>
  <si>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</si>
  <si>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</si>
  <si>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</si>
  <si>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</si>
  <si>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</si>
  <si>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</si>
  <si>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</si>
  <si>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</si>
  <si>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</si>
  <si>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</si>
  <si>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</si>
  <si>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</si>
  <si>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</si>
  <si>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</si>
  <si>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</si>
  <si>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</si>
  <si>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</si>
  <si>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</si>
  <si>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</si>
  <si>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</si>
  <si>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</si>
  <si>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</si>
  <si>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</si>
  <si>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</si>
  <si>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</si>
  <si>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</si>
  <si>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</si>
  <si>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</si>
  <si>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</si>
  <si>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</si>
  <si>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</si>
  <si>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</si>
  <si>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</si>
  <si>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</si>
  <si>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</si>
  <si>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</si>
  <si>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</si>
  <si>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</si>
  <si>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</si>
  <si>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</si>
  <si>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</si>
  <si>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</si>
  <si>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</si>
  <si>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</si>
  <si>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</si>
  <si>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</si>
  <si>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</si>
  <si>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</si>
  <si>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</si>
  <si>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</si>
  <si>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</si>
  <si>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</si>
  <si>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</si>
  <si>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</si>
  <si>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</si>
  <si>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</si>
  <si>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</si>
  <si>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</si>
  <si>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</si>
  <si>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</si>
  <si>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</si>
  <si>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</si>
  <si>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</si>
  <si>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</si>
  <si>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</si>
  <si>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</si>
  <si>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</si>
  <si>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</si>
  <si>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</si>
  <si>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</si>
  <si>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</si>
  <si>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</si>
  <si>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</si>
  <si>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</si>
  <si>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</si>
  <si>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</si>
  <si>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</si>
  <si>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</si>
  <si>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</si>
  <si>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</si>
  <si>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</si>
  <si>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</si>
  <si>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</si>
  <si>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</si>
  <si>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</si>
  <si>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</si>
  <si>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</si>
  <si>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</si>
  <si>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</si>
  <si>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</si>
  <si>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</si>
  <si>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</si>
  <si>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</si>
  <si>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</si>
  <si>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</si>
  <si>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</si>
  <si>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</si>
  <si>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</si>
  <si>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</si>
  <si>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</si>
  <si>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</si>
  <si>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</si>
  <si>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</si>
  <si>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</si>
  <si>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</si>
  <si>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</si>
  <si>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</si>
  <si>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</si>
  <si>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</si>
  <si>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</si>
  <si>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</si>
  <si>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</si>
  <si>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</si>
  <si>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</si>
  <si>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</si>
  <si>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</si>
  <si>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</si>
  <si>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</si>
  <si>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</si>
  <si>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</si>
  <si>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</si>
  <si>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</si>
  <si>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</si>
  <si>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</si>
  <si>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</si>
  <si>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</si>
  <si>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</si>
  <si>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</si>
  <si>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</si>
  <si>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</si>
  <si>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</si>
  <si>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</si>
  <si>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</si>
  <si>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</si>
  <si>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</si>
  <si>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</si>
  <si>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</si>
  <si>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</si>
  <si>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</si>
  <si>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</si>
  <si>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</si>
  <si>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</si>
  <si>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</si>
  <si>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</si>
  <si>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</si>
  <si>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</si>
  <si>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</si>
  <si>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</si>
  <si>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</si>
  <si>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</si>
  <si>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</si>
  <si>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</si>
  <si>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</si>
  <si>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</si>
  <si>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</si>
  <si>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</si>
  <si>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</si>
  <si>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</si>
  <si>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</si>
  <si>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</si>
  <si>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</si>
  <si>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</si>
  <si>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</si>
  <si>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</si>
  <si>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</si>
  <si>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</si>
  <si>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</si>
  <si>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</si>
  <si>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</si>
  <si>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</si>
  <si>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</si>
  <si>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</si>
  <si>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</si>
  <si>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</si>
  <si>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</si>
  <si>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</si>
  <si>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</si>
  <si>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</si>
  <si>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</si>
  <si>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</si>
  <si>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</si>
  <si>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</si>
  <si>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</si>
  <si>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</si>
  <si>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</si>
  <si>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</si>
  <si>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</si>
  <si>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</si>
  <si>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</si>
  <si>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</si>
  <si>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</si>
  <si>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</si>
  <si>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</si>
  <si>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</si>
  <si>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</si>
  <si>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</si>
  <si>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</si>
  <si>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</si>
  <si>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</si>
  <si>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</si>
  <si>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</si>
  <si>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</si>
  <si>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</si>
  <si>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</si>
  <si>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</si>
  <si>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</si>
  <si>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</si>
  <si>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</si>
  <si>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</si>
  <si>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</si>
  <si>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</si>
  <si>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</si>
  <si>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</si>
  <si>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</si>
  <si>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</si>
  <si>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</si>
  <si>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</si>
  <si>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</si>
  <si>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</si>
  <si>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</si>
  <si>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</si>
  <si>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</si>
  <si>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</si>
  <si>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</si>
  <si>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</si>
  <si>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</si>
  <si>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</si>
  <si>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</si>
  <si>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</si>
  <si>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</si>
  <si>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</si>
  <si>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</si>
  <si>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</si>
  <si>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</si>
  <si>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</si>
  <si>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</si>
  <si>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</si>
  <si>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</si>
  <si>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</si>
  <si>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</si>
  <si>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</si>
  <si>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</si>
  <si>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</si>
  <si>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</si>
  <si>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</si>
  <si>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</si>
  <si>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</si>
  <si>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</si>
  <si>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</si>
  <si>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</si>
  <si>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</si>
  <si>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</si>
  <si>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</si>
  <si>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</si>
  <si>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</si>
  <si>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</si>
  <si>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</si>
  <si>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</si>
  <si>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</si>
  <si>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</si>
  <si>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</si>
  <si>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</si>
  <si>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</si>
  <si>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</si>
  <si>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</si>
  <si>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</si>
  <si>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</si>
  <si>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</si>
  <si>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</si>
  <si>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</si>
  <si>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</si>
  <si>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</si>
  <si>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</si>
  <si>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</si>
  <si>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</si>
  <si>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</si>
  <si>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</si>
  <si>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</si>
  <si>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</si>
  <si>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</si>
  <si>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</si>
  <si>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</si>
  <si>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</si>
  <si>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</si>
  <si>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</si>
  <si>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</si>
  <si>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</si>
  <si>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</si>
  <si>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</si>
  <si>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</si>
  <si>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</si>
  <si>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</si>
  <si>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</si>
  <si>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</si>
  <si>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</si>
  <si>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</si>
  <si>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</si>
  <si>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</si>
  <si>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</si>
  <si>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</si>
  <si>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</si>
  <si>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</si>
  <si>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</si>
  <si>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</si>
  <si>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</si>
  <si>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</si>
  <si>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</si>
  <si>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</si>
  <si>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</si>
  <si>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</si>
  <si>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</si>
  <si>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</si>
  <si>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</si>
  <si>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</si>
  <si>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</si>
  <si>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</si>
  <si>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</si>
  <si>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</si>
  <si>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</si>
  <si>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</si>
  <si>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</si>
  <si>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</si>
  <si>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</si>
  <si>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</si>
  <si>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</si>
  <si>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</si>
  <si>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</si>
  <si>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</si>
  <si>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</si>
  <si>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</si>
  <si>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</si>
  <si>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</si>
  <si>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</si>
  <si>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</si>
  <si>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</si>
  <si>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</si>
  <si>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</si>
  <si>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</si>
  <si>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</si>
  <si>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</si>
  <si>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</si>
  <si>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</si>
  <si>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</si>
  <si>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</si>
  <si>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</si>
  <si>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</si>
  <si>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</si>
  <si>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</si>
  <si>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</si>
  <si>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</si>
  <si>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</si>
  <si>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</si>
  <si>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</si>
  <si>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</si>
  <si>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</si>
  <si>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</si>
  <si>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</si>
  <si>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</si>
  <si>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</si>
  <si>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</si>
  <si>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</si>
  <si>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</si>
  <si>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</si>
  <si>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</si>
  <si>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</si>
  <si>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</si>
  <si>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</si>
  <si>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</si>
  <si>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</si>
  <si>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</si>
  <si>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</si>
  <si>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</si>
  <si>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</si>
  <si>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</si>
  <si>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</si>
  <si>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</si>
  <si>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</si>
  <si>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</si>
  <si>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</si>
  <si>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</si>
  <si>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</si>
  <si>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</si>
  <si>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</si>
  <si>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</si>
  <si>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</si>
  <si>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</si>
  <si>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</si>
  <si>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</si>
  <si>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</si>
  <si>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</si>
  <si>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</si>
  <si>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</si>
  <si>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</si>
  <si>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</si>
  <si>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</si>
  <si>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</si>
  <si>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</si>
  <si>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</si>
  <si>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</si>
  <si>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</si>
  <si>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</si>
  <si>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</si>
  <si>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</si>
  <si>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</si>
  <si>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</si>
  <si>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</si>
  <si>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</si>
  <si>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</si>
  <si>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</si>
  <si>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</si>
  <si>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</si>
  <si>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</si>
  <si>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</si>
  <si>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</si>
  <si>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</si>
  <si>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</si>
  <si>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</si>
  <si>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</si>
  <si>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</si>
  <si>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</si>
  <si>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</si>
  <si>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</si>
  <si>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</si>
  <si>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</si>
  <si>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</si>
  <si>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</si>
  <si>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</si>
  <si>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</si>
  <si>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</si>
  <si>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</si>
  <si>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</si>
  <si>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</si>
  <si>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</si>
  <si>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</si>
  <si>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</si>
  <si>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</si>
  <si>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</si>
  <si>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</si>
  <si>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</si>
  <si>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</si>
  <si>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</si>
  <si>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</si>
  <si>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</si>
  <si>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</si>
  <si>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</si>
  <si>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</si>
  <si>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</si>
  <si>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</si>
  <si>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</si>
  <si>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</si>
  <si>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</si>
  <si>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</si>
  <si>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</si>
  <si>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</si>
  <si>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</si>
  <si>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</si>
  <si>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</si>
  <si>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</si>
  <si>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</si>
  <si>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</si>
  <si>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</si>
  <si>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</si>
  <si>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</si>
  <si>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</si>
  <si>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</si>
  <si>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</si>
  <si>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</si>
  <si>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</si>
  <si>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</si>
  <si>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</si>
  <si>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</si>
  <si>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</si>
  <si>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</si>
  <si>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</si>
  <si>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</si>
  <si>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</si>
  <si>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</si>
  <si>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</si>
  <si>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</si>
  <si>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</si>
  <si>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</si>
  <si>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</si>
  <si>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</si>
  <si>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</si>
  <si>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</si>
  <si>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</si>
  <si>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</si>
  <si>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</si>
  <si>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</si>
  <si>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</si>
  <si>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</si>
  <si>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</si>
  <si>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</si>
  <si>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</si>
  <si>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</si>
  <si>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</si>
  <si>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</si>
  <si>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</si>
  <si>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</si>
  <si>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</si>
  <si>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</si>
  <si>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</si>
  <si>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</si>
  <si>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</si>
  <si>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</si>
  <si>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</si>
  <si>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</si>
  <si>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</si>
  <si>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</si>
  <si>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</si>
  <si>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</si>
  <si>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</si>
  <si>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</si>
  <si>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</si>
  <si>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</si>
  <si>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</si>
  <si>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</si>
  <si>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</si>
  <si>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</si>
  <si>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</si>
  <si>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</si>
  <si>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</si>
  <si>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</si>
  <si>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</si>
  <si>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</si>
  <si>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</si>
  <si>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</si>
  <si>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</si>
  <si>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</si>
  <si>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</si>
  <si>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</si>
  <si>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</si>
  <si>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</si>
  <si>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</si>
  <si>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</si>
  <si>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</si>
  <si>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</si>
  <si>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</si>
  <si>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</si>
  <si>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</si>
  <si>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</si>
  <si>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</si>
  <si>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</si>
  <si>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</si>
  <si>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</si>
  <si>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</si>
  <si>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</si>
  <si>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</si>
  <si>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</si>
  <si>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</si>
  <si>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</si>
  <si>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</si>
  <si>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</si>
  <si>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</si>
  <si>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</si>
  <si>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</si>
  <si>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</si>
  <si>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</si>
  <si>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</si>
  <si>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</si>
  <si>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</si>
  <si>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</si>
  <si>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</si>
  <si>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</si>
  <si>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</si>
  <si>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</si>
  <si>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</si>
  <si>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</si>
  <si>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</si>
  <si>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</si>
  <si>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</si>
  <si>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</si>
  <si>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</si>
  <si>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</si>
  <si>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</si>
  <si>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</si>
  <si>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</si>
  <si>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</si>
  <si>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</si>
  <si>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</si>
  <si>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</si>
  <si>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</si>
  <si>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</si>
  <si>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</si>
  <si>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</si>
  <si>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</si>
  <si>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</si>
  <si>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</si>
  <si>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</si>
  <si>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</si>
  <si>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</si>
  <si>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</si>
  <si>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</si>
  <si>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</si>
  <si>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</si>
  <si>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</si>
  <si>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</si>
  <si>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</si>
  <si>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</si>
  <si>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</si>
  <si>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</si>
  <si>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</si>
  <si>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</si>
  <si>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</si>
  <si>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</si>
  <si>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</si>
  <si>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</si>
  <si>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</si>
  <si>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</si>
  <si>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</si>
  <si>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</si>
  <si>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</si>
  <si>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</si>
  <si>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</si>
  <si>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</si>
  <si>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</si>
  <si>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</si>
  <si>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</si>
  <si>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</si>
  <si>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</si>
  <si>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</si>
  <si>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</si>
  <si>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</si>
  <si>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</si>
  <si>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</si>
  <si>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</si>
  <si>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</si>
  <si>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</si>
  <si>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</si>
  <si>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</si>
  <si>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</si>
  <si>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</si>
  <si>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</si>
  <si>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</si>
  <si>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</si>
  <si>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</si>
  <si>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</si>
  <si>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</si>
  <si>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</si>
  <si>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</si>
  <si>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</si>
  <si>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</si>
  <si>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</si>
  <si>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</si>
  <si>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</si>
  <si>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</si>
  <si>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</si>
  <si>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</si>
  <si>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</si>
  <si>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</si>
  <si>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</si>
  <si>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</si>
  <si>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</si>
  <si>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</si>
  <si>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</si>
  <si>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</si>
  <si>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</si>
  <si>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</si>
  <si>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</si>
  <si>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</si>
  <si>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</si>
  <si>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</si>
  <si>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</si>
  <si>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</si>
  <si>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</si>
  <si>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</si>
  <si>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</si>
  <si>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</si>
  <si>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</si>
  <si>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</si>
  <si>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</si>
  <si>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</si>
  <si>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</si>
  <si>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</si>
  <si>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</si>
  <si>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</si>
  <si>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</si>
  <si>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</si>
  <si>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</si>
  <si>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</si>
  <si>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</si>
  <si>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</si>
  <si>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</si>
  <si>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</si>
  <si>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</si>
  <si>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</si>
  <si>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</si>
  <si>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</si>
  <si>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</si>
  <si>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</si>
  <si>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</si>
  <si>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</si>
  <si>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</si>
  <si>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</si>
  <si>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</si>
  <si>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</si>
  <si>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</si>
  <si>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</si>
  <si>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</si>
  <si>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</si>
  <si>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</si>
  <si>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</si>
  <si>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</si>
  <si>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</si>
  <si>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</si>
  <si>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</si>
  <si>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</si>
  <si>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</si>
  <si>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</si>
  <si>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</si>
  <si>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</si>
  <si>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</si>
  <si>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</si>
  <si>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</si>
  <si>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</si>
  <si>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</si>
  <si>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</si>
  <si>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</si>
  <si>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</si>
  <si>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</si>
  <si>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</si>
  <si>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</si>
  <si>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</si>
  <si>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</si>
  <si>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</si>
  <si>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</si>
  <si>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</si>
  <si>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</si>
  <si>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</si>
  <si>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</si>
  <si>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</si>
  <si>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</si>
  <si>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</si>
  <si>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</si>
  <si>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</si>
  <si>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</si>
  <si>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</si>
  <si>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</si>
  <si>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</si>
  <si>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</si>
  <si>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</si>
  <si>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</si>
  <si>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</si>
  <si>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</si>
  <si>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</si>
  <si>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</si>
  <si>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</si>
  <si>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</si>
  <si>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</si>
  <si>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</si>
  <si>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</si>
  <si>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</si>
  <si>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</si>
  <si>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</si>
  <si>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</si>
  <si>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</si>
  <si>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</si>
  <si>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</si>
  <si>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</si>
  <si>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</si>
  <si>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</si>
  <si>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</si>
  <si>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</si>
  <si>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</si>
  <si>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</si>
  <si>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</si>
  <si>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</si>
  <si>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</si>
  <si>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</si>
  <si>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</si>
  <si>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</si>
  <si>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</si>
  <si>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</si>
  <si>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</si>
  <si>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</si>
  <si>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</si>
  <si>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</si>
  <si>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</si>
  <si>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</si>
  <si>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</si>
  <si>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</si>
  <si>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</si>
  <si>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</si>
  <si>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</si>
  <si>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</si>
  <si>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</si>
  <si>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</si>
  <si>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</si>
  <si>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</si>
  <si>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</si>
  <si>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</si>
  <si>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</si>
  <si>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</si>
  <si>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</si>
  <si>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</si>
  <si>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</si>
  <si>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</si>
  <si>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</si>
  <si>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</si>
  <si>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</si>
  <si>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</si>
  <si>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</si>
  <si>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</si>
  <si>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</si>
  <si>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</si>
  <si>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</si>
  <si>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</si>
  <si>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</si>
  <si>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</si>
  <si>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</si>
  <si>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</si>
  <si>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</si>
  <si>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</si>
  <si>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</si>
  <si>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</si>
  <si>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</si>
  <si>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</si>
  <si>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</si>
  <si>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</si>
  <si>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</si>
  <si>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</si>
  <si>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</si>
  <si>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</si>
  <si>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</si>
  <si>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</si>
  <si>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</si>
  <si>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</si>
  <si>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</si>
  <si>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</si>
  <si>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</si>
  <si>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</si>
  <si>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</si>
  <si>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</si>
  <si>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</si>
  <si>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</si>
  <si>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</si>
  <si>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</si>
  <si>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</si>
  <si>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</si>
  <si>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</si>
  <si>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</si>
  <si>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</si>
  <si>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</si>
  <si>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</si>
  <si>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</si>
  <si>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</si>
  <si>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</si>
  <si>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</si>
  <si>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</si>
  <si>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</si>
  <si>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</si>
  <si>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</si>
  <si>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</si>
  <si>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</si>
  <si>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</si>
  <si>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</si>
  <si>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</si>
  <si>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</si>
  <si>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</si>
  <si>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</si>
  <si>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</si>
  <si>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</si>
  <si>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</si>
  <si>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</si>
  <si>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</si>
  <si>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</si>
  <si>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</si>
  <si>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</si>
  <si>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</si>
  <si>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</si>
  <si>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</si>
  <si>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</si>
  <si>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</si>
  <si>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</si>
  <si>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</si>
  <si>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</si>
  <si>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</si>
  <si>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</si>
  <si>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</si>
  <si>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</si>
  <si>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</si>
  <si>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</si>
  <si>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</si>
  <si>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</si>
  <si>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</si>
  <si>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</si>
  <si>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</si>
  <si>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</si>
  <si>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</si>
  <si>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</si>
  <si>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</si>
  <si>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</si>
  <si>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</si>
  <si>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</si>
  <si>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</si>
  <si>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</si>
  <si>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</si>
  <si>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</si>
  <si>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</si>
  <si>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</si>
  <si>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</si>
  <si>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</si>
  <si>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</si>
  <si>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</si>
  <si>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</si>
  <si>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</si>
  <si>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</si>
  <si>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</si>
  <si>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</si>
  <si>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</si>
  <si>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</si>
  <si>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</si>
  <si>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</si>
  <si>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</si>
  <si>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</si>
  <si>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</si>
  <si>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</si>
  <si>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</si>
  <si>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</si>
  <si>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</si>
  <si>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</si>
  <si>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</si>
  <si>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</si>
  <si>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</si>
  <si>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</si>
  <si>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</si>
  <si>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</si>
  <si>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</si>
  <si>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</si>
  <si>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</si>
  <si>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</si>
  <si>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</si>
  <si>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</si>
  <si>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</si>
  <si>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</si>
  <si>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</si>
  <si>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</si>
  <si>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</si>
  <si>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</si>
  <si>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</si>
  <si>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</si>
  <si>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</si>
  <si>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</si>
  <si>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</si>
  <si>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</si>
  <si>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</si>
  <si>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</si>
  <si>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</si>
  <si>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</si>
  <si>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</si>
  <si>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</si>
  <si>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</si>
  <si>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</si>
  <si>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</si>
  <si>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</si>
  <si>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</si>
  <si>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</si>
  <si>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</si>
  <si>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</si>
  <si>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</si>
  <si>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</si>
  <si>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</si>
  <si>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</si>
  <si>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</si>
  <si>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</si>
  <si>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</si>
  <si>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</si>
  <si>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</si>
  <si>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</si>
  <si>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</si>
  <si>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</si>
  <si>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</si>
  <si>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</si>
  <si>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</si>
  <si>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</si>
  <si>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</si>
  <si>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</si>
  <si>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</si>
  <si>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</si>
  <si>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</si>
  <si>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</si>
  <si>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</si>
  <si>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</si>
  <si>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</si>
  <si>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</si>
  <si>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</si>
  <si>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</si>
  <si>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</si>
  <si>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</si>
  <si>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</si>
  <si>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</si>
  <si>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</si>
  <si>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</si>
  <si>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</si>
  <si>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</si>
  <si>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</si>
  <si>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</si>
  <si>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</si>
  <si>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</si>
  <si>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</si>
  <si>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</si>
  <si>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</si>
  <si>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</si>
  <si>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</si>
  <si>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</si>
  <si>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</si>
  <si>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</si>
  <si>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</si>
  <si>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</si>
  <si>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</si>
  <si>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</si>
  <si>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</si>
  <si>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</si>
  <si>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</si>
  <si>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</si>
  <si>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</si>
  <si>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</si>
  <si>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</si>
  <si>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</si>
  <si>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</si>
  <si>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</si>
  <si>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</si>
  <si>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</si>
  <si>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</si>
  <si>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</si>
  <si>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</si>
  <si>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</si>
  <si>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</si>
  <si>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</si>
  <si>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</si>
  <si>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</si>
  <si>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</si>
  <si>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</si>
  <si>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</si>
  <si>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</si>
  <si>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</si>
  <si>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</si>
  <si>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</si>
  <si>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</si>
  <si>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</si>
  <si>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</si>
  <si>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</si>
  <si>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</si>
  <si>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</si>
  <si>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</si>
  <si>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</si>
  <si>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</si>
  <si>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</si>
  <si>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</si>
  <si>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</si>
  <si>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</si>
  <si>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</si>
  <si>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</si>
  <si>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</si>
  <si>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</si>
  <si>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</si>
  <si>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</si>
  <si>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</si>
  <si>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</si>
  <si>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</si>
  <si>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</si>
  <si>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</si>
  <si>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</si>
  <si>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</si>
  <si>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</si>
  <si>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</si>
  <si>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</si>
  <si>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</si>
  <si>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</si>
  <si>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</si>
  <si>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</si>
  <si>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</si>
  <si>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</si>
  <si>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</si>
  <si>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</si>
  <si>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</si>
  <si>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</si>
  <si>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</si>
  <si>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</si>
  <si>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</si>
  <si>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</si>
  <si>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</si>
  <si>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</si>
  <si>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</si>
  <si>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</si>
  <si>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</si>
  <si>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</si>
  <si>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</si>
  <si>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</si>
  <si>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</si>
  <si>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</si>
  <si>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</si>
  <si>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</si>
  <si>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</si>
  <si>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</si>
  <si>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</si>
  <si>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</si>
  <si>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</si>
  <si>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</si>
  <si>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</si>
  <si>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</si>
  <si>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</si>
  <si>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</si>
  <si>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</si>
  <si>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</si>
  <si>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</si>
  <si>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</si>
  <si>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</si>
  <si>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</si>
  <si>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</si>
  <si>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</si>
  <si>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</si>
  <si>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</si>
  <si>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</si>
  <si>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</si>
  <si>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</si>
  <si>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</si>
  <si>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</si>
  <si>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</si>
  <si>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</si>
  <si>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</si>
  <si>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</si>
  <si>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</si>
  <si>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</si>
  <si>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</si>
  <si>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</si>
  <si>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</si>
  <si>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</si>
  <si>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</si>
  <si>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</si>
  <si>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</si>
  <si>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</si>
  <si>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</si>
  <si>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</si>
  <si>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</si>
  <si>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</si>
  <si>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</si>
  <si>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</si>
  <si>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</si>
  <si>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</si>
  <si>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</si>
  <si>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</si>
  <si>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</si>
  <si>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</si>
  <si>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</si>
  <si>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</si>
  <si>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</si>
  <si>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</si>
  <si>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</si>
  <si>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</si>
  <si>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</si>
  <si>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</si>
  <si>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</si>
  <si>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</si>
  <si>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</si>
  <si>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</si>
  <si>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</si>
  <si>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</si>
  <si>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</si>
  <si>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</si>
  <si>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</si>
  <si>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</si>
  <si>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</si>
  <si>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</si>
  <si>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</si>
  <si>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</si>
  <si>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</si>
  <si>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</si>
  <si>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</si>
  <si>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</si>
  <si>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</si>
  <si>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</si>
  <si>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</si>
  <si>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</si>
  <si>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</si>
  <si>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</si>
  <si>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</si>
  <si>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</si>
  <si>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</si>
  <si>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</si>
  <si>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</si>
  <si>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</si>
  <si>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</si>
  <si>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</si>
  <si>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</si>
  <si>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</si>
  <si>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</si>
  <si>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</si>
  <si>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</si>
  <si>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</si>
  <si>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</si>
  <si>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</si>
  <si>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</si>
  <si>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</si>
  <si>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</si>
  <si>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</si>
  <si>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</si>
  <si>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</si>
  <si>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</si>
  <si>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</si>
  <si>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</si>
  <si>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</si>
  <si>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</si>
  <si>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</si>
  <si>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</si>
  <si>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</si>
  <si>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</si>
  <si>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</si>
  <si>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</si>
  <si>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</si>
  <si>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</si>
  <si>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</si>
  <si>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</si>
  <si>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</si>
  <si>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</si>
  <si>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</si>
  <si>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</si>
  <si>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</si>
  <si>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</si>
  <si>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</si>
  <si>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</si>
  <si>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</si>
  <si>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</si>
  <si>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</si>
  <si>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</si>
  <si>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</si>
  <si>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</si>
  <si>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</si>
  <si>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</si>
  <si>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</si>
  <si>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</si>
  <si>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</si>
  <si>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</si>
  <si>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</si>
  <si>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</si>
  <si>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</si>
  <si>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</si>
  <si>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</si>
  <si>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</si>
  <si>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</si>
  <si>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</si>
  <si>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</si>
  <si>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</si>
  <si>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</si>
  <si>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</si>
  <si>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</si>
  <si>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</si>
  <si>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</si>
  <si>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</si>
  <si>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</si>
  <si>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</si>
  <si>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</si>
  <si>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</si>
  <si>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</si>
  <si>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</si>
  <si>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</si>
  <si>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</si>
  <si>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</si>
  <si>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</si>
  <si>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</si>
  <si>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</si>
  <si>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</si>
  <si>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</si>
  <si>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</si>
  <si>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</si>
  <si>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</si>
  <si>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</si>
  <si>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</si>
  <si>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</si>
  <si>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</si>
  <si>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</si>
  <si>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</si>
  <si>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</si>
  <si>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</si>
  <si>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</si>
  <si>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</si>
  <si>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</si>
  <si>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</si>
  <si>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</si>
  <si>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</si>
  <si>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</si>
  <si>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</si>
  <si>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</si>
  <si>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</si>
  <si>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</si>
  <si>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</si>
  <si>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</si>
  <si>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</si>
  <si>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</si>
  <si>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</si>
  <si>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</si>
  <si>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</si>
  <si>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</si>
  <si>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</si>
  <si>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</si>
  <si>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</si>
  <si>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</si>
  <si>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</si>
  <si>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</si>
  <si>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</si>
  <si>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</si>
  <si>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</si>
  <si>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</si>
  <si>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</si>
  <si>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</si>
  <si>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</si>
  <si>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</si>
  <si>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</si>
  <si>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</si>
  <si>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</si>
  <si>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</si>
  <si>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</si>
  <si>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</si>
  <si>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</si>
  <si>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</si>
  <si>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</si>
  <si>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</si>
  <si>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</si>
  <si>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</si>
  <si>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</si>
  <si>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</si>
  <si>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</si>
  <si>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</si>
  <si>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</si>
  <si>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</si>
  <si>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</si>
  <si>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</si>
  <si>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</si>
  <si>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</si>
  <si>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</si>
  <si>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</si>
  <si>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</si>
  <si>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</si>
  <si>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</si>
  <si>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</si>
  <si>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</si>
  <si>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</si>
  <si>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</si>
  <si>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</si>
  <si>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</si>
  <si>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</si>
  <si>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</si>
  <si>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</si>
  <si>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</si>
  <si>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</si>
  <si>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</si>
  <si>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</si>
  <si>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</si>
  <si>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</si>
  <si>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</si>
  <si>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</si>
  <si>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</si>
  <si>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</si>
  <si>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</si>
  <si>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</si>
  <si>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</si>
  <si>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</si>
  <si>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</si>
  <si>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</si>
  <si>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</si>
  <si>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</si>
  <si>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</si>
  <si>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</si>
  <si>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</si>
  <si>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</si>
  <si>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</si>
  <si>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</si>
  <si>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</si>
  <si>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</si>
  <si>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</si>
  <si>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</si>
  <si>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</si>
  <si>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</si>
  <si>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</si>
  <si>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</si>
  <si>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</si>
  <si>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</si>
  <si>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</si>
  <si>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</si>
  <si>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</si>
  <si>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</si>
  <si>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</si>
  <si>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</si>
  <si>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</si>
  <si>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</si>
  <si>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</si>
  <si>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</si>
  <si>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</si>
  <si>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</si>
  <si>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</si>
  <si>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</si>
  <si>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</si>
  <si>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</si>
  <si>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</si>
  <si>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</si>
  <si>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</si>
  <si>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</si>
  <si>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</si>
  <si>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</si>
  <si>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</si>
  <si>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</si>
  <si>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</si>
  <si>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</si>
  <si>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</si>
  <si>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</si>
  <si>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</si>
  <si>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</si>
  <si>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</si>
  <si>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</si>
  <si>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</si>
  <si>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</si>
  <si>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</si>
  <si>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</si>
  <si>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</si>
  <si>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</si>
  <si>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</si>
  <si>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</si>
  <si>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</si>
  <si>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</si>
  <si>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</si>
  <si>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</si>
  <si>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</si>
  <si>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</si>
  <si>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</si>
  <si>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</si>
  <si>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</si>
  <si>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</si>
  <si>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</si>
  <si>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</si>
  <si>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</si>
  <si>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</si>
  <si>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</si>
  <si>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</si>
  <si>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</si>
  <si>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</si>
  <si>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</si>
  <si>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</si>
  <si>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</si>
  <si>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</si>
  <si>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</si>
  <si>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</si>
  <si>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</si>
  <si>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</si>
  <si>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</si>
  <si>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</si>
  <si>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</si>
  <si>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</si>
  <si>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</si>
  <si>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</si>
  <si>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</si>
  <si>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</si>
  <si>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</si>
  <si>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</si>
  <si>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</si>
  <si>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</si>
  <si>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</si>
  <si>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</si>
  <si>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</si>
  <si>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</si>
  <si>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</si>
  <si>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</si>
  <si>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</si>
  <si>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</si>
  <si>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</si>
  <si>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</si>
  <si>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</si>
  <si>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</si>
  <si>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</si>
  <si>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</si>
  <si>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</si>
  <si>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</si>
  <si>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</si>
  <si>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</si>
  <si>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</si>
  <si>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</si>
  <si>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</si>
  <si>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</si>
  <si>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</si>
  <si>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</si>
  <si>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</si>
  <si>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</si>
  <si>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</si>
  <si>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</si>
  <si>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</si>
  <si>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</si>
  <si>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</si>
  <si>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</si>
  <si>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</si>
  <si>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</si>
  <si>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</si>
  <si>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</si>
  <si>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</si>
  <si>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</si>
  <si>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</si>
  <si>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</si>
  <si>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</si>
  <si>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</si>
  <si>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</si>
  <si>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</si>
  <si>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</si>
  <si>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</si>
  <si>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</si>
  <si>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</si>
  <si>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</si>
  <si>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</si>
  <si>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</si>
  <si>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</si>
  <si>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</si>
  <si>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</si>
  <si>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</si>
  <si>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</si>
  <si>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</si>
  <si>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</si>
  <si>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</si>
  <si>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</si>
  <si>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</si>
  <si>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</si>
  <si>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</si>
  <si>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</si>
  <si>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</si>
  <si>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</si>
  <si>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</si>
  <si>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</si>
  <si>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</si>
  <si>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</si>
  <si>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</si>
  <si>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</si>
  <si>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</si>
  <si>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</si>
  <si>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</si>
  <si>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</si>
  <si>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</si>
  <si>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</si>
  <si>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</si>
  <si>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</si>
  <si>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</si>
  <si>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</si>
  <si>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</si>
  <si>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</si>
  <si>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</si>
  <si>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</si>
  <si>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</si>
  <si>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</si>
  <si>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</si>
  <si>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</si>
  <si>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</si>
  <si>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</si>
  <si>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</si>
  <si>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</si>
  <si>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</si>
  <si>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</si>
  <si>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</si>
  <si>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</si>
  <si>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</si>
  <si>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</si>
  <si>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</si>
  <si>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</si>
  <si>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</si>
  <si>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</si>
  <si>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</si>
  <si>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</si>
  <si>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</si>
  <si>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</si>
  <si>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</si>
  <si>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</si>
  <si>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</si>
  <si>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</si>
  <si>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</si>
  <si>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</si>
  <si>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</si>
  <si>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</si>
  <si>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</si>
  <si>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</si>
  <si>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</si>
  <si>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</si>
  <si>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</si>
  <si>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</si>
  <si>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</si>
  <si>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</si>
  <si>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</si>
  <si>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</si>
  <si>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</si>
  <si>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</si>
  <si>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</si>
  <si>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</si>
  <si>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</si>
  <si>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</si>
  <si>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</si>
  <si>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</si>
  <si>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</si>
  <si>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</si>
  <si>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</si>
  <si>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</si>
  <si>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</si>
  <si>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</si>
  <si>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</si>
  <si>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</si>
  <si>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</si>
  <si>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</si>
  <si>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</si>
  <si>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</si>
  <si>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</si>
  <si>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</si>
  <si>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</si>
  <si>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</si>
  <si>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</si>
  <si>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</si>
  <si>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</si>
  <si>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</si>
  <si>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</si>
  <si>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</si>
  <si>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</si>
  <si>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</si>
  <si>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</si>
  <si>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</si>
  <si>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</si>
  <si>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</si>
  <si>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</si>
  <si>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</si>
  <si>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</si>
  <si>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</si>
  <si>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</si>
  <si>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</si>
  <si>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</si>
  <si>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</si>
  <si>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</si>
  <si>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</si>
  <si>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</si>
  <si>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</si>
  <si>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</si>
  <si>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</si>
  <si>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</si>
  <si>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</si>
  <si>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</si>
  <si>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</si>
  <si>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</si>
  <si>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</si>
  <si>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</si>
  <si>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</si>
  <si>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</si>
  <si>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</si>
  <si>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</si>
  <si>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</si>
  <si>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</si>
  <si>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</si>
  <si>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</si>
  <si>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</si>
  <si>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</si>
  <si>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</si>
  <si>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</si>
  <si>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</si>
  <si>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</si>
  <si>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</si>
  <si>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</si>
  <si>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</si>
  <si>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</si>
  <si>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</si>
  <si>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</si>
  <si>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</si>
  <si>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</si>
  <si>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</si>
  <si>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</si>
  <si>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</si>
  <si>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</si>
  <si>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</si>
  <si>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</si>
  <si>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</si>
  <si>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</si>
  <si>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</si>
  <si>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</si>
  <si>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</si>
  <si>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</si>
  <si>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</si>
  <si>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</si>
  <si>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</si>
  <si>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</si>
  <si>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</si>
  <si>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</si>
  <si>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</si>
  <si>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</si>
  <si>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</si>
  <si>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</si>
  <si>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</si>
  <si>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</si>
  <si>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</si>
  <si>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</si>
  <si>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</si>
  <si>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</si>
  <si>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</si>
  <si>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</si>
  <si>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</si>
  <si>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</si>
  <si>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</si>
  <si>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</si>
  <si>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</si>
  <si>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</si>
  <si>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</si>
  <si>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</si>
  <si>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</si>
  <si>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</si>
  <si>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</si>
  <si>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</si>
  <si>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</si>
  <si>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</si>
  <si>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</si>
  <si>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</si>
  <si>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</si>
  <si>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</si>
  <si>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</si>
  <si>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</si>
  <si>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</si>
  <si>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</si>
  <si>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</si>
  <si>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</si>
  <si>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</si>
  <si>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</si>
  <si>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</si>
  <si>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</si>
  <si>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</si>
  <si>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</si>
  <si>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</si>
  <si>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</si>
  <si>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</si>
  <si>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</si>
  <si>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</si>
  <si>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</si>
  <si>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</si>
  <si>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</si>
  <si>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</si>
  <si>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</si>
  <si>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</si>
  <si>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</si>
  <si>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</si>
  <si>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</si>
  <si>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</si>
  <si>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</si>
  <si>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</si>
  <si>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</si>
  <si>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</si>
  <si>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</si>
  <si>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</si>
  <si>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</si>
  <si>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</si>
  <si>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</si>
  <si>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</si>
  <si>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</si>
  <si>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</si>
  <si>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</si>
  <si>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</si>
  <si>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</si>
  <si>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</si>
  <si>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</si>
  <si>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</si>
  <si>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</si>
  <si>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</si>
  <si>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</si>
  <si>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</si>
  <si>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</si>
  <si>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</si>
  <si>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</si>
  <si>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</si>
  <si>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</si>
  <si>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</si>
  <si>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</si>
  <si>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</si>
  <si>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</si>
  <si>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</si>
  <si>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</si>
  <si>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</si>
  <si>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</si>
  <si>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</si>
  <si>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</si>
  <si>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</si>
  <si>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</si>
  <si>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</si>
  <si>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</si>
  <si>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</si>
  <si>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</si>
  <si>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</si>
  <si>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</si>
  <si>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</si>
  <si>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</si>
  <si>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</si>
  <si>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</si>
  <si>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</si>
  <si>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</si>
  <si>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</si>
  <si>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</si>
  <si>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</si>
  <si>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</si>
  <si>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</si>
  <si>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</si>
  <si>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</si>
  <si>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</si>
  <si>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</si>
  <si>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</si>
  <si>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</si>
  <si>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</si>
  <si>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</si>
  <si>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</si>
  <si>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</si>
  <si>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</si>
  <si>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</si>
  <si>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</si>
  <si>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</si>
  <si>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</si>
  <si>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</si>
  <si>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</si>
  <si>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</si>
  <si>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</si>
  <si>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</si>
  <si>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</si>
  <si>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</si>
  <si>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</si>
  <si>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</si>
  <si>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</si>
  <si>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</si>
  <si>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</si>
  <si>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</si>
  <si>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</si>
  <si>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</si>
  <si>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</si>
  <si>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</si>
  <si>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</si>
  <si>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</si>
  <si>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</si>
  <si>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</si>
  <si>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</si>
  <si>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</si>
  <si>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</si>
  <si>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</si>
  <si>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</si>
  <si>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</si>
  <si>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</si>
  <si>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</si>
  <si>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</si>
  <si>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</si>
  <si>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</si>
  <si>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</si>
  <si>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</si>
  <si>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</si>
  <si>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</si>
  <si>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</si>
  <si>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</si>
  <si>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</si>
  <si>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</si>
  <si>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</si>
  <si>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</si>
  <si>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</si>
  <si>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</si>
  <si>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</si>
  <si>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</si>
  <si>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</si>
  <si>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</si>
  <si>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</si>
  <si>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</si>
  <si>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</si>
  <si>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</si>
  <si>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</si>
  <si>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</si>
  <si>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</si>
  <si>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</si>
  <si>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</si>
  <si>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</si>
  <si>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</si>
  <si>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</si>
  <si>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</si>
  <si>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</si>
  <si>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</si>
  <si>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</si>
  <si>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</si>
  <si>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</si>
  <si>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</si>
  <si>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</si>
  <si>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</si>
  <si>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</si>
  <si>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</si>
  <si>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</si>
  <si>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</si>
  <si>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</si>
  <si>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</si>
  <si>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</si>
  <si>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</si>
  <si>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</si>
  <si>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</si>
  <si>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</si>
  <si>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</si>
  <si>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</si>
  <si>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</si>
  <si>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</si>
  <si>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</si>
  <si>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</si>
  <si>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</si>
  <si>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</si>
  <si>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</si>
  <si>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</si>
  <si>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</si>
  <si>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</si>
  <si>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</si>
  <si>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</si>
  <si>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</si>
  <si>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</si>
  <si>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</si>
  <si>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</si>
  <si>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</si>
  <si>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</si>
  <si>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</si>
  <si>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</si>
  <si>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</si>
  <si>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</si>
  <si>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</si>
  <si>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</si>
  <si>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</si>
  <si>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</si>
  <si>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</si>
  <si>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</si>
  <si>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</si>
  <si>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</si>
  <si>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</si>
  <si>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</si>
  <si>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</si>
  <si>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</si>
  <si>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</si>
  <si>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</si>
  <si>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</si>
  <si>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</si>
  <si>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</si>
  <si>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</si>
  <si>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</si>
  <si>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</si>
  <si>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</si>
  <si>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</si>
  <si>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</si>
  <si>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</si>
  <si>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</si>
  <si>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</si>
  <si>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</si>
  <si>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</si>
  <si>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</si>
  <si>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</si>
  <si>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</si>
  <si>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</si>
  <si>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</si>
  <si>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</si>
  <si>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</si>
  <si>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</si>
  <si>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</si>
  <si>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</si>
  <si>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</si>
  <si>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</si>
  <si>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</si>
  <si>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</si>
  <si>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</si>
  <si>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</si>
  <si>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</si>
  <si>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</si>
  <si>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</si>
  <si>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</si>
  <si>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</si>
  <si>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</si>
  <si>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</si>
  <si>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</si>
  <si>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</si>
  <si>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</si>
  <si>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</si>
  <si>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</si>
  <si>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</si>
  <si>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</si>
  <si>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</si>
  <si>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</si>
  <si>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</si>
  <si>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</si>
  <si>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</si>
  <si>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</si>
  <si>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</si>
  <si>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</si>
  <si>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</si>
  <si>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</si>
  <si>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</si>
  <si>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</si>
  <si>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</si>
  <si>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</si>
  <si>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</si>
  <si>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</si>
  <si>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</si>
  <si>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</si>
  <si>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</si>
  <si>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</si>
  <si>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</si>
  <si>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</si>
  <si>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</si>
  <si>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</si>
  <si>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</si>
  <si>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</si>
  <si>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</si>
  <si>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</si>
  <si>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</si>
  <si>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</si>
  <si>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</si>
  <si>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</si>
  <si>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</si>
  <si>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</si>
  <si>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</si>
  <si>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</si>
  <si>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</si>
  <si>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</si>
  <si>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</si>
  <si>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</si>
  <si>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</si>
  <si>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</si>
  <si>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</si>
  <si>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</si>
  <si>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</si>
  <si>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</si>
  <si>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</si>
  <si>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</si>
  <si>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</si>
  <si>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</si>
  <si>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</si>
  <si>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</si>
  <si>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</si>
  <si>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</si>
  <si>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</si>
  <si>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</si>
  <si>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</si>
  <si>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</si>
  <si>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</si>
  <si>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</si>
  <si>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</si>
  <si>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</si>
  <si>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</si>
  <si>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</si>
  <si>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</si>
  <si>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</si>
  <si>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</si>
  <si>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</si>
  <si>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</si>
  <si>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</si>
  <si>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</si>
  <si>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</si>
  <si>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</si>
  <si>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</si>
  <si>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</si>
  <si>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</si>
  <si>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</si>
  <si>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</si>
  <si>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</si>
  <si>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</si>
  <si>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</si>
  <si>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</si>
  <si>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</si>
  <si>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</si>
  <si>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</si>
  <si>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</si>
  <si>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</si>
  <si>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</si>
  <si>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</si>
  <si>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</si>
  <si>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</si>
  <si>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</si>
  <si>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</si>
  <si>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</si>
  <si>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</si>
  <si>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</si>
  <si>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</si>
  <si>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</si>
  <si>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</si>
  <si>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</si>
  <si>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</si>
  <si>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</si>
  <si>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</si>
  <si>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</si>
  <si>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</si>
  <si>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</si>
  <si>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</si>
  <si>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</si>
  <si>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</si>
  <si>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</si>
  <si>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</si>
  <si>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</si>
  <si>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</si>
  <si>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</si>
  <si>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</si>
  <si>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</si>
  <si>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</si>
  <si>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</si>
  <si>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</si>
  <si>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</si>
  <si>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</si>
  <si>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</si>
  <si>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</si>
  <si>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</si>
  <si>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</si>
  <si>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</si>
  <si>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</si>
  <si>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</si>
  <si>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</si>
  <si>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</si>
  <si>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</si>
  <si>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</si>
  <si>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</si>
  <si>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</si>
  <si>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</si>
  <si>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</si>
  <si>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</si>
  <si>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</si>
  <si>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</si>
  <si>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</si>
  <si>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</si>
  <si>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</si>
  <si>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</si>
  <si>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</si>
  <si>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</si>
  <si>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</si>
  <si>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</si>
  <si>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</si>
  <si>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</si>
  <si>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</si>
  <si>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</si>
  <si>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</si>
  <si>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</si>
  <si>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</si>
  <si>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</si>
  <si>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</si>
  <si>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</si>
  <si>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</si>
  <si>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</si>
  <si>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</si>
  <si>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</si>
  <si>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</si>
  <si>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</si>
  <si>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</si>
  <si>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</si>
  <si>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</si>
  <si>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</si>
  <si>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</si>
  <si>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</si>
  <si>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</si>
  <si>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</si>
  <si>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</si>
  <si>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</si>
  <si>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</si>
  <si>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</si>
  <si>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</si>
  <si>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</si>
  <si>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</si>
  <si>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</si>
  <si>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</si>
  <si>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</si>
  <si>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</si>
  <si>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</si>
  <si>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</si>
  <si>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</si>
  <si>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</si>
  <si>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</si>
  <si>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</si>
  <si>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</si>
  <si>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</si>
  <si>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</si>
  <si>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</si>
  <si>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</si>
  <si>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</si>
  <si>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</si>
  <si>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</si>
  <si>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</si>
  <si>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</si>
  <si>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</si>
  <si>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</si>
  <si>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</si>
  <si>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</si>
  <si>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</si>
  <si>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</si>
  <si>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</si>
  <si>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</si>
  <si>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</si>
  <si>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</si>
  <si>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</si>
  <si>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</si>
  <si>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</si>
  <si>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</si>
  <si>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</si>
  <si>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</si>
  <si>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</si>
  <si>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</si>
  <si>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</si>
  <si>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</si>
  <si>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</si>
  <si>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</si>
  <si>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</si>
  <si>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</si>
  <si>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</si>
  <si>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</si>
  <si>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</si>
  <si>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</si>
  <si>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</si>
  <si>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</si>
  <si>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</si>
  <si>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</si>
  <si>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</si>
  <si>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</si>
  <si>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</si>
  <si>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</si>
  <si>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</si>
  <si>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</si>
  <si>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</si>
  <si>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</si>
  <si>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</si>
  <si>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</si>
  <si>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</si>
  <si>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</si>
  <si>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</si>
  <si>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</si>
  <si>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</si>
  <si>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</si>
  <si>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</si>
  <si>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</si>
  <si>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</si>
  <si>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</si>
  <si>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</si>
  <si>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</si>
  <si>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</si>
  <si>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</si>
  <si>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</si>
  <si>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</si>
  <si>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</si>
  <si>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</si>
  <si>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</si>
  <si>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</si>
  <si>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</si>
  <si>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</si>
  <si>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</si>
  <si>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</si>
  <si>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</si>
  <si>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</si>
  <si>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</si>
  <si>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</si>
  <si>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</si>
  <si>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</si>
  <si>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</si>
  <si>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</si>
  <si>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</si>
  <si>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</si>
  <si>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</si>
  <si>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</si>
  <si>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</si>
  <si>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</si>
  <si>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</si>
  <si>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</si>
  <si>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</si>
  <si>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</si>
  <si>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</si>
  <si>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</si>
  <si>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</si>
  <si>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</si>
  <si>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</si>
  <si>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</si>
  <si>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</si>
  <si>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</si>
  <si>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</si>
  <si>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</si>
  <si>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</si>
  <si>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</si>
  <si>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</si>
  <si>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</si>
  <si>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</si>
  <si>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</si>
  <si>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</si>
  <si>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</si>
  <si>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</si>
  <si>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</si>
  <si>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</si>
  <si>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</si>
  <si>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</si>
  <si>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</si>
  <si>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</si>
  <si>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</si>
  <si>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</si>
  <si>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</si>
  <si>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</si>
  <si>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</si>
  <si>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</si>
  <si>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</si>
  <si>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</si>
  <si>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</si>
  <si>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</si>
  <si>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</si>
  <si>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</si>
  <si>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</si>
  <si>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</si>
  <si>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</si>
  <si>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</si>
  <si>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</si>
  <si>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</si>
  <si>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</si>
  <si>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</si>
  <si>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</si>
  <si>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</si>
  <si>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</si>
  <si>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</si>
  <si>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</si>
  <si>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</si>
  <si>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</si>
  <si>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</si>
  <si>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</si>
  <si>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</si>
  <si>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</si>
  <si>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</si>
  <si>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</si>
  <si>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</si>
  <si>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</si>
  <si>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</si>
  <si>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</si>
  <si>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</si>
  <si>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</si>
  <si>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</si>
  <si>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</si>
  <si>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</si>
  <si>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</si>
  <si>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</si>
  <si>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</si>
  <si>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</si>
  <si>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</si>
  <si>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</si>
  <si>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</si>
  <si>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</si>
  <si>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</si>
  <si>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</si>
  <si>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</si>
  <si>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</si>
  <si>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</si>
  <si>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</si>
  <si>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</si>
  <si>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</si>
  <si>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</si>
  <si>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</si>
  <si>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</si>
  <si>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</si>
  <si>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</si>
  <si>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</si>
  <si>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</si>
  <si>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</si>
  <si>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</si>
  <si>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</si>
  <si>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</si>
  <si>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</si>
  <si>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</si>
  <si>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</si>
  <si>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</si>
  <si>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</si>
  <si>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</si>
  <si>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</si>
  <si>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</si>
  <si>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</si>
  <si>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</si>
  <si>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</si>
  <si>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</si>
  <si>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</si>
  <si>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</si>
  <si>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</si>
  <si>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</si>
  <si>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</si>
  <si>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</si>
  <si>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</si>
  <si>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</si>
  <si>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</si>
  <si>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</si>
  <si>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</si>
  <si>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</si>
  <si>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</si>
  <si>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</si>
  <si>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</si>
  <si>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</si>
  <si>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</si>
  <si>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</si>
  <si>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</si>
  <si>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</si>
  <si>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</si>
  <si>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</si>
  <si>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</si>
  <si>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</si>
  <si>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</si>
  <si>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</si>
  <si>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</si>
  <si>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</si>
  <si>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</si>
  <si>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</si>
  <si>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</si>
  <si>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</si>
  <si>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</si>
  <si>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</si>
  <si>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</si>
  <si>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</si>
  <si>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</si>
  <si>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</si>
  <si>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</si>
  <si>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</si>
  <si>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</si>
  <si>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</si>
  <si>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</si>
  <si>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</si>
  <si>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</si>
  <si>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</si>
  <si>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</si>
  <si>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</si>
  <si>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</si>
  <si>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</si>
  <si>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</si>
  <si>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</si>
  <si>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</si>
  <si>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</si>
  <si>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</si>
  <si>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</si>
  <si>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</si>
  <si>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</si>
  <si>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</si>
  <si>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</si>
  <si>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</si>
  <si>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</si>
  <si>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</si>
  <si>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</si>
  <si>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</si>
  <si>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</si>
  <si>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</si>
  <si>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</si>
  <si>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</si>
  <si>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</si>
  <si>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</si>
  <si>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</si>
  <si>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</si>
  <si>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</si>
  <si>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</si>
  <si>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</si>
  <si>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</si>
  <si>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</si>
  <si>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</si>
  <si>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</si>
  <si>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</si>
  <si>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</si>
  <si>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</si>
  <si>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</si>
  <si>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</si>
  <si>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</si>
  <si>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</si>
  <si>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</si>
  <si>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</si>
  <si>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</si>
  <si>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</si>
  <si>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</si>
  <si>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</si>
  <si>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</si>
  <si>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</si>
  <si>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</si>
  <si>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</si>
  <si>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</si>
  <si>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</si>
  <si>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</si>
  <si>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</si>
  <si>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</si>
  <si>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</si>
  <si>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</si>
  <si>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</si>
  <si>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</si>
  <si>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</si>
  <si>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</si>
  <si>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</si>
  <si>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</si>
  <si>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</si>
  <si>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</si>
  <si>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</si>
  <si>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</si>
  <si>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</si>
  <si>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</si>
  <si>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</si>
  <si>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</si>
  <si>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</si>
  <si>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</si>
  <si>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</si>
  <si>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</si>
  <si>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</si>
  <si>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</si>
  <si>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</si>
  <si>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</si>
  <si>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</si>
  <si>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</si>
  <si>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</si>
  <si>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</si>
  <si>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</si>
  <si>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</si>
  <si>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</si>
  <si>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</si>
  <si>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</si>
  <si>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</si>
  <si>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</si>
  <si>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</si>
  <si>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</si>
  <si>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</si>
  <si>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</si>
  <si>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</si>
  <si>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</si>
  <si>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</si>
  <si>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</si>
  <si>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</si>
  <si>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</si>
  <si>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</si>
  <si>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</si>
  <si>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</si>
  <si>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</si>
  <si>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</si>
  <si>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</si>
  <si>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</si>
  <si>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</si>
  <si>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</si>
  <si>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</si>
  <si>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</si>
  <si>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</si>
  <si>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</si>
  <si>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</si>
  <si>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</si>
  <si>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</si>
  <si>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</si>
  <si>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</si>
  <si>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</si>
  <si>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</si>
  <si>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</si>
  <si>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</si>
  <si>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</si>
  <si>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</si>
  <si>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</si>
  <si>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</si>
  <si>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</si>
  <si>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</si>
  <si>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</si>
  <si>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</si>
  <si>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</si>
  <si>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</si>
  <si>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</si>
  <si>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</si>
  <si>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</si>
  <si>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</si>
  <si>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</si>
  <si>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</si>
  <si>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</si>
  <si>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</si>
  <si>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</si>
  <si>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</si>
  <si>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</si>
  <si>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</si>
  <si>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</si>
  <si>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</si>
  <si>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</si>
  <si>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</si>
  <si>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</si>
  <si>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</si>
  <si>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</si>
  <si>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</si>
  <si>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</si>
  <si>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</si>
  <si>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</si>
  <si>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</si>
  <si>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</si>
  <si>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</si>
  <si>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</si>
  <si>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</si>
  <si>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</si>
  <si>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</si>
  <si>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</si>
  <si>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</si>
  <si>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</si>
  <si>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</si>
  <si>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</si>
  <si>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</si>
  <si>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</si>
  <si>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</si>
  <si>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</si>
  <si>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</si>
  <si>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</si>
  <si>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</si>
  <si>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</si>
  <si>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</si>
  <si>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</si>
  <si>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</si>
  <si>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</si>
  <si>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</si>
  <si>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</si>
  <si>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</si>
  <si>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</si>
  <si>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</si>
  <si>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</si>
  <si>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</si>
  <si>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</si>
  <si>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</si>
  <si>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</si>
  <si>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</si>
  <si>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</si>
  <si>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</si>
  <si>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</si>
  <si>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</si>
  <si>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</si>
  <si>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</si>
  <si>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</si>
  <si>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</si>
  <si>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</si>
  <si>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</si>
  <si>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</si>
  <si>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</si>
  <si>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</si>
  <si>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</si>
  <si>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</si>
  <si>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</si>
  <si>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</si>
  <si>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</si>
  <si>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</si>
  <si>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</si>
  <si>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</si>
  <si>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</si>
  <si>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</si>
  <si>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</si>
  <si>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</si>
  <si>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</si>
  <si>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</si>
  <si>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</si>
  <si>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</si>
  <si>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</si>
  <si>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</si>
  <si>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</si>
  <si>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</si>
  <si>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</si>
  <si>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</si>
  <si>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</si>
  <si>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</si>
  <si>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</si>
  <si>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</si>
  <si>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</si>
  <si>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</si>
  <si>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</si>
  <si>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</si>
  <si>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</si>
  <si>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</si>
  <si>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</si>
  <si>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</si>
  <si>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</si>
  <si>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</si>
  <si>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</si>
  <si>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</si>
  <si>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</si>
  <si>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</si>
  <si>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</si>
  <si>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</si>
  <si>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</si>
  <si>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</si>
  <si>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</si>
  <si>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</si>
  <si>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</si>
  <si>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</si>
  <si>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</si>
  <si>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</si>
  <si>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</si>
  <si>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</si>
  <si>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</si>
  <si>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</si>
  <si>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</si>
  <si>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</si>
  <si>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</si>
  <si>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</si>
  <si>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</si>
  <si>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</si>
  <si>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</si>
  <si>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</si>
  <si>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</si>
  <si>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</si>
  <si>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</si>
  <si>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</si>
  <si>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</si>
  <si>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</si>
  <si>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</si>
  <si>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</si>
  <si>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</si>
  <si>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</si>
  <si>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</si>
  <si>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</si>
  <si>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</si>
  <si>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</si>
  <si>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</si>
  <si>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</si>
  <si>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</si>
  <si>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</si>
  <si>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</si>
  <si>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</si>
  <si>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</si>
  <si>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</si>
  <si>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</si>
  <si>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</si>
  <si>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</si>
  <si>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</si>
  <si>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</si>
  <si>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</si>
  <si>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</si>
  <si>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</si>
  <si>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</si>
  <si>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</si>
  <si>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</si>
  <si>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</si>
  <si>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</si>
  <si>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</si>
  <si>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</si>
  <si>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</si>
  <si>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</si>
  <si>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</si>
  <si>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</si>
  <si>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</si>
  <si>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</si>
  <si>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</si>
  <si>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</si>
  <si>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</si>
  <si>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</si>
  <si>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</si>
  <si>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</si>
  <si>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</si>
  <si>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</si>
  <si>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</si>
  <si>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</si>
  <si>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</si>
  <si>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</si>
  <si>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</si>
  <si>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</si>
  <si>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</si>
  <si>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</si>
  <si>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</si>
  <si>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</si>
  <si>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</si>
  <si>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</si>
  <si>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</si>
  <si>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</si>
  <si>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</si>
  <si>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</si>
  <si>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</si>
  <si>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</si>
  <si>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</si>
  <si>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</si>
  <si>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</si>
  <si>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</si>
  <si>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</si>
  <si>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</si>
  <si>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</si>
  <si>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</si>
  <si>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</si>
  <si>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</si>
  <si>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</si>
  <si>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</si>
  <si>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</si>
  <si>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</si>
  <si>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</si>
  <si>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</si>
  <si>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</si>
  <si>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</si>
  <si>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</si>
  <si>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</si>
  <si>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</si>
  <si>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</si>
  <si>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</si>
  <si>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</si>
  <si>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</si>
  <si>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</si>
  <si>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</si>
  <si>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</si>
  <si>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</si>
  <si>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</si>
  <si>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</si>
  <si>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</si>
  <si>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</si>
  <si>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</si>
  <si>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</si>
  <si>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</si>
  <si>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</si>
  <si>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</si>
  <si>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</si>
  <si>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</si>
  <si>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</si>
  <si>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</si>
  <si>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</si>
  <si>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</si>
  <si>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</si>
  <si>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</si>
  <si>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</si>
  <si>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</si>
  <si>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</si>
  <si>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</si>
  <si>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</si>
  <si>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</si>
  <si>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</si>
  <si>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</si>
  <si>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</si>
  <si>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</si>
  <si>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</si>
  <si>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</si>
  <si>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</si>
  <si>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</si>
  <si>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</si>
  <si>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</si>
  <si>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</si>
  <si>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</si>
  <si>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</si>
  <si>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</si>
  <si>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</si>
  <si>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</si>
  <si>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</si>
  <si>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</si>
  <si>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</si>
  <si>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</si>
  <si>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</si>
  <si>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</si>
  <si>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</si>
  <si>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</si>
  <si>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</si>
  <si>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</si>
  <si>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</si>
  <si>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</si>
  <si>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</si>
  <si>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</si>
  <si>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</si>
  <si>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</si>
  <si>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</si>
  <si>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</si>
  <si>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</si>
  <si>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</si>
  <si>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</si>
  <si>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</si>
  <si>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</si>
  <si>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</si>
  <si>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</si>
  <si>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</si>
  <si>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</si>
  <si>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</si>
  <si>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</si>
  <si>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</si>
  <si>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</si>
  <si>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</si>
  <si>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</si>
  <si>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</si>
  <si>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</si>
  <si>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</si>
  <si>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</si>
  <si>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</si>
  <si>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</si>
  <si>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</si>
  <si>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</si>
  <si>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</si>
  <si>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</si>
  <si>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</si>
  <si>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</si>
  <si>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</si>
  <si>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</si>
  <si>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</si>
  <si>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</si>
  <si>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</si>
  <si>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</si>
  <si>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</si>
  <si>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</si>
  <si>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</si>
  <si>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</si>
  <si>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</si>
  <si>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</si>
  <si>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</si>
  <si>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</si>
  <si>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</si>
  <si>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</si>
  <si>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</si>
  <si>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</si>
  <si>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</si>
  <si>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</si>
  <si>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</si>
  <si>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</si>
  <si>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</si>
  <si>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</si>
  <si>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</si>
  <si>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</si>
  <si>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</si>
  <si>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</si>
  <si>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</si>
  <si>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</si>
  <si>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</si>
  <si>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</si>
  <si>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</si>
  <si>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</si>
  <si>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</si>
  <si>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</si>
  <si>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</si>
  <si>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</si>
  <si>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</si>
  <si>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</si>
  <si>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</si>
  <si>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</si>
  <si>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</si>
  <si>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</si>
  <si>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</si>
  <si>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</si>
  <si>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</si>
  <si>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</si>
  <si>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</si>
  <si>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</si>
  <si>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</si>
  <si>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</si>
  <si>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</si>
  <si>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</si>
  <si>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</si>
  <si>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</si>
  <si>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</si>
  <si>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</si>
  <si>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</si>
  <si>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</si>
  <si>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</si>
  <si>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</si>
  <si>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</si>
  <si>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</si>
  <si>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</si>
  <si>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</si>
  <si>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</si>
  <si>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</si>
  <si>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</si>
  <si>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</si>
  <si>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</si>
  <si>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</si>
  <si>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</si>
  <si>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</si>
  <si>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</si>
  <si>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</si>
  <si>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</si>
  <si>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</si>
  <si>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</si>
  <si>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</si>
  <si>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</si>
  <si>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</si>
  <si>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</si>
  <si>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</si>
  <si>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</si>
  <si>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</si>
  <si>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</si>
  <si>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</si>
  <si>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</si>
  <si>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</si>
  <si>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</si>
  <si>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</si>
  <si>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</si>
  <si>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</si>
  <si>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</si>
  <si>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</si>
  <si>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</si>
  <si>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</si>
  <si>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</si>
  <si>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</si>
  <si>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</si>
  <si>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</si>
  <si>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</si>
  <si>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</si>
  <si>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</si>
  <si>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</si>
  <si>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</si>
  <si>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</si>
  <si>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</si>
  <si>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</si>
  <si>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</si>
  <si>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</si>
  <si>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</si>
  <si>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</si>
  <si>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</si>
  <si>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</si>
  <si>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</si>
  <si>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</si>
  <si>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</si>
  <si>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</si>
  <si>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</si>
  <si>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</si>
  <si>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</si>
  <si>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</si>
  <si>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</si>
  <si>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</si>
  <si>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</si>
  <si>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</si>
  <si>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</si>
  <si>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</si>
  <si>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</si>
  <si>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</si>
  <si>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</si>
  <si>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</si>
  <si>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</si>
  <si>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</si>
  <si>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</si>
  <si>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</si>
  <si>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</si>
  <si>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</si>
  <si>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</si>
  <si>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</si>
  <si>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</si>
  <si>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</si>
  <si>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</si>
  <si>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</si>
  <si>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</si>
  <si>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</si>
  <si>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</si>
  <si>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</si>
  <si>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</si>
  <si>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</si>
  <si>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</si>
  <si>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</si>
  <si>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</si>
  <si>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</si>
  <si>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</si>
  <si>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</si>
  <si>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</si>
  <si>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</si>
  <si>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</si>
  <si>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</si>
  <si>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</si>
  <si>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</si>
  <si>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</si>
  <si>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</si>
  <si>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</si>
  <si>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</si>
  <si>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</si>
  <si>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</si>
  <si>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</si>
  <si>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</si>
  <si>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</si>
  <si>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</si>
  <si>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</si>
  <si>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</si>
  <si>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</si>
  <si>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</si>
  <si>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</si>
  <si>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</si>
  <si>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</si>
  <si>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</si>
  <si>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</si>
  <si>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</si>
  <si>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</si>
  <si>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</si>
  <si>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</si>
  <si>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</si>
  <si>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</si>
  <si>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</si>
  <si>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</si>
  <si>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</si>
  <si>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</si>
  <si>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</si>
  <si>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</si>
  <si>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</si>
  <si>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</si>
  <si>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</si>
  <si>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</si>
  <si>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</si>
  <si>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</si>
  <si>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</si>
  <si>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</si>
  <si>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</si>
  <si>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</si>
  <si>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</si>
  <si>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</si>
  <si>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</si>
  <si>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</si>
  <si>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</si>
  <si>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</si>
  <si>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</si>
  <si>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</si>
  <si>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</si>
  <si>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</si>
  <si>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</si>
  <si>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</si>
  <si>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</si>
  <si>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</si>
  <si>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</si>
  <si>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</si>
  <si>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</si>
  <si>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</si>
  <si>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</si>
  <si>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</si>
  <si>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</si>
  <si>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</si>
  <si>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</si>
  <si>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</si>
  <si>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</si>
  <si>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</si>
  <si>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</si>
  <si>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</si>
  <si>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</si>
  <si>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</si>
  <si>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</si>
  <si>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</si>
  <si>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</si>
  <si>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</si>
  <si>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</si>
  <si>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</si>
  <si>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</si>
  <si>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</si>
  <si>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</si>
  <si>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</si>
  <si>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</si>
  <si>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</si>
  <si>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</si>
  <si>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</si>
  <si>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</si>
  <si>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</si>
  <si>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</si>
  <si>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</si>
  <si>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</si>
  <si>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</si>
  <si>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</si>
  <si>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</si>
  <si>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</si>
  <si>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</si>
  <si>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</si>
  <si>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</si>
  <si>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</si>
  <si>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</si>
  <si>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</si>
  <si>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</si>
  <si>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</si>
  <si>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</si>
  <si>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</si>
  <si>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</si>
  <si>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</si>
  <si>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</si>
  <si>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</si>
  <si>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</si>
  <si>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</si>
  <si>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</si>
  <si>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</si>
  <si>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</si>
  <si>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</si>
  <si>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</si>
  <si>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</si>
  <si>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</si>
  <si>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</si>
  <si>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</si>
  <si>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</si>
  <si>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</si>
  <si>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</si>
  <si>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</si>
  <si>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</si>
  <si>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</si>
  <si>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</si>
  <si>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</si>
  <si>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</si>
  <si>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</si>
  <si>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</si>
  <si>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</si>
  <si>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</si>
  <si>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</si>
  <si>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</si>
  <si>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</si>
  <si>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</si>
  <si>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</si>
  <si>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</si>
  <si>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</si>
  <si>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</si>
  <si>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</si>
  <si>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</si>
  <si>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</si>
  <si>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</si>
  <si>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</si>
  <si>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</si>
  <si>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</si>
  <si>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</si>
  <si>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</si>
  <si>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</si>
  <si>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</si>
  <si>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</si>
  <si>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</si>
  <si>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</si>
  <si>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</si>
  <si>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</si>
  <si>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</si>
  <si>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</si>
  <si>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</si>
  <si>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</si>
  <si>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</si>
  <si>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</si>
  <si>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</si>
  <si>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</si>
  <si>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</si>
  <si>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</si>
  <si>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</si>
  <si>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</si>
  <si>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</si>
  <si>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</si>
  <si>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</si>
  <si>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</si>
  <si>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</si>
  <si>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</si>
  <si>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</si>
  <si>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</si>
  <si>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</si>
  <si>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</si>
  <si>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</si>
  <si>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</si>
  <si>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</si>
  <si>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</si>
  <si>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</si>
  <si>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</si>
  <si>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</si>
  <si>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</si>
  <si>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</si>
  <si>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</si>
  <si>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</si>
  <si>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</si>
  <si>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</si>
  <si>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</si>
  <si>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</si>
  <si>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</si>
  <si>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</si>
  <si>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</si>
  <si>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</si>
  <si>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</si>
  <si>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</si>
  <si>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</si>
  <si>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</si>
  <si>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</si>
  <si>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</si>
  <si>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</si>
  <si>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</si>
  <si>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</si>
  <si>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</si>
  <si>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</si>
  <si>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</si>
  <si>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</si>
  <si>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</si>
  <si>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</si>
  <si>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</si>
  <si>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</si>
  <si>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</si>
  <si>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</si>
  <si>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</si>
  <si>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</si>
  <si>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</si>
  <si>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</si>
  <si>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</si>
  <si>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</si>
  <si>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</si>
  <si>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</si>
  <si>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</si>
  <si>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</si>
  <si>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</si>
  <si>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</si>
  <si>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</si>
  <si>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</si>
  <si>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</si>
  <si>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</si>
  <si>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</si>
  <si>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</si>
  <si>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</si>
  <si>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</si>
  <si>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</si>
  <si>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</si>
  <si>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</si>
  <si>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</si>
  <si>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</si>
  <si>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</si>
  <si>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</si>
  <si>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</si>
  <si>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</si>
  <si>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</si>
  <si>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</si>
  <si>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</si>
  <si>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</si>
  <si>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</si>
  <si>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</si>
  <si>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</si>
  <si>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</si>
  <si>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</si>
  <si>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</si>
  <si>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</si>
  <si>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</si>
  <si>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</si>
  <si>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</si>
  <si>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</si>
  <si>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</si>
  <si>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</si>
  <si>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</si>
  <si>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</si>
  <si>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</si>
  <si>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</si>
  <si>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</si>
  <si>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</si>
  <si>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</si>
  <si>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</si>
  <si>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</si>
  <si>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</si>
  <si>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</si>
  <si>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</si>
  <si>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</si>
  <si>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</si>
  <si>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</si>
  <si>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</si>
  <si>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</si>
  <si>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</si>
  <si>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</si>
  <si>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</si>
  <si>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</si>
  <si>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</si>
  <si>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</si>
  <si>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</si>
  <si>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</si>
  <si>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</si>
  <si>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</si>
  <si>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</si>
  <si>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</si>
  <si>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</si>
  <si>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</si>
  <si>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</si>
  <si>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</si>
  <si>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</si>
  <si>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</si>
  <si>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</si>
  <si>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</si>
  <si>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</si>
  <si>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</si>
  <si>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</si>
  <si>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</si>
  <si>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</si>
  <si>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</si>
  <si>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</si>
  <si>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</si>
  <si>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</si>
  <si>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</si>
  <si>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</si>
  <si>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</si>
  <si>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</si>
  <si>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</si>
  <si>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</si>
  <si>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</si>
  <si>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</si>
  <si>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</si>
  <si>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</si>
  <si>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</si>
  <si>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</si>
  <si>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</si>
  <si>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</si>
  <si>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</si>
  <si>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</si>
  <si>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</si>
  <si>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</si>
  <si>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</si>
  <si>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</si>
  <si>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</si>
  <si>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</si>
  <si>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</si>
  <si>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</si>
  <si>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</si>
  <si>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</si>
  <si>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</si>
  <si>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</si>
  <si>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</si>
  <si>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</si>
  <si>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</si>
  <si>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</si>
  <si>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</si>
  <si>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</si>
  <si>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</si>
  <si>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</si>
  <si>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</si>
  <si>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</si>
  <si>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</si>
  <si>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</si>
  <si>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</si>
  <si>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</si>
  <si>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</si>
  <si>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</si>
  <si>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</si>
  <si>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</si>
  <si>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</si>
  <si>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</si>
  <si>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</si>
  <si>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</si>
  <si>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</si>
  <si>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</si>
  <si>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</si>
  <si>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</si>
  <si>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</si>
  <si>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</si>
  <si>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</si>
  <si>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</si>
  <si>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</si>
  <si>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</si>
  <si>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</si>
  <si>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</si>
  <si>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</si>
  <si>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</si>
  <si>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</si>
  <si>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</si>
  <si>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</si>
  <si>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</si>
  <si>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</si>
  <si>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</si>
  <si>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</si>
  <si>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</si>
  <si>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</si>
  <si>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</si>
  <si>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</si>
  <si>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</si>
  <si>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</si>
  <si>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</si>
  <si>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</si>
  <si>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</si>
  <si>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</si>
  <si>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</si>
  <si>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</si>
  <si>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</si>
  <si>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</si>
  <si>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</si>
  <si>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</si>
  <si>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</si>
  <si>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</si>
  <si>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</si>
  <si>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</si>
  <si>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</si>
  <si>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</si>
  <si>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</si>
  <si>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</si>
  <si>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</si>
  <si>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</si>
  <si>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</si>
  <si>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</si>
  <si>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</si>
  <si>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</si>
  <si>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</si>
  <si>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</si>
  <si>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</si>
  <si>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</si>
  <si>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</si>
  <si>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</si>
  <si>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</si>
  <si>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</si>
  <si>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</si>
  <si>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</si>
  <si>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</si>
  <si>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</si>
  <si>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</si>
  <si>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</si>
  <si>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</si>
  <si>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</si>
  <si>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</si>
  <si>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</si>
  <si>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</si>
  <si>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</si>
  <si>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</si>
  <si>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</si>
  <si>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</si>
  <si>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</si>
  <si>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</si>
  <si>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</si>
  <si>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</si>
  <si>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</si>
  <si>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</si>
  <si>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</si>
  <si>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</si>
  <si>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</si>
  <si>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</si>
  <si>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</si>
  <si>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</si>
  <si>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</si>
  <si>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</si>
  <si>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</si>
  <si>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</si>
  <si>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</si>
  <si>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</si>
  <si>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</si>
  <si>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</si>
  <si>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</si>
  <si>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</si>
  <si>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</si>
  <si>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</si>
  <si>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</si>
  <si>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</si>
  <si>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</si>
  <si>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</si>
  <si>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</si>
  <si>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</si>
  <si>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</si>
  <si>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</si>
  <si>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</si>
  <si>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</si>
  <si>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</si>
  <si>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</si>
  <si>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</si>
  <si>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</si>
  <si>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</si>
  <si>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</si>
  <si>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</si>
  <si>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</si>
  <si>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</si>
  <si>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</si>
  <si>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</si>
  <si>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</si>
  <si>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</si>
  <si>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</si>
  <si>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</si>
  <si>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</si>
  <si>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</si>
  <si>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</si>
  <si>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</si>
  <si>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</si>
  <si>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</si>
  <si>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</si>
  <si>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</si>
  <si>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</si>
  <si>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</si>
  <si>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</si>
  <si>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</si>
  <si>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</si>
  <si>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</si>
  <si>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</si>
  <si>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</si>
  <si>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</si>
  <si>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</si>
  <si>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</si>
  <si>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</si>
  <si>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</si>
  <si>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</si>
  <si>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</si>
  <si>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</si>
  <si>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</si>
  <si>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</si>
  <si>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</si>
  <si>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</si>
  <si>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</si>
  <si>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</si>
  <si>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</si>
  <si>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</si>
  <si>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</si>
  <si>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</si>
  <si>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</si>
  <si>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</si>
  <si>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</si>
  <si>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</si>
  <si>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</si>
  <si>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</si>
  <si>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</si>
  <si>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</si>
  <si>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</si>
  <si>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</si>
  <si>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</si>
  <si>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</si>
  <si>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</si>
  <si>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</si>
  <si>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</si>
  <si>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</si>
  <si>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</si>
  <si>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</si>
  <si>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</si>
  <si>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</si>
  <si>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</si>
  <si>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</si>
  <si>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</si>
  <si>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</si>
  <si>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</si>
  <si>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</si>
  <si>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</si>
  <si>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</si>
  <si>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</si>
  <si>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</si>
  <si>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</si>
  <si>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</si>
  <si>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</si>
  <si>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</si>
  <si>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</si>
  <si>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</si>
  <si>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</si>
  <si>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</si>
  <si>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</si>
  <si>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</si>
  <si>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</si>
  <si>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</si>
  <si>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</si>
  <si>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</si>
  <si>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</si>
  <si>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</si>
  <si>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</si>
  <si>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</si>
  <si>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</si>
  <si>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</si>
  <si>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</si>
  <si>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</si>
  <si>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</si>
  <si>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</si>
  <si>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</si>
  <si>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</si>
  <si>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</si>
  <si>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</si>
  <si>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</si>
  <si>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</si>
  <si>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</si>
  <si>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</si>
  <si>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</si>
  <si>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</si>
  <si>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</si>
  <si>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</si>
  <si>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</si>
  <si>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</si>
  <si>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</si>
  <si>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</si>
  <si>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</si>
  <si>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</si>
  <si>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</si>
  <si>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</si>
  <si>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</si>
  <si>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</si>
  <si>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</si>
  <si>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</si>
  <si>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</si>
  <si>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</si>
  <si>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</si>
  <si>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</si>
  <si>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</si>
  <si>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</si>
  <si>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</si>
  <si>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</si>
  <si>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</si>
  <si>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</si>
  <si>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</si>
  <si>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</si>
  <si>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</si>
  <si>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</si>
  <si>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</si>
  <si>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</si>
  <si>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</si>
  <si>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</si>
  <si>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</si>
  <si>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</si>
  <si>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</si>
  <si>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</si>
  <si>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</si>
  <si>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</si>
  <si>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</si>
  <si>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</si>
  <si>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</si>
  <si>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</si>
  <si>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</si>
  <si>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</si>
  <si>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</si>
  <si>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</si>
  <si>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</si>
  <si>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</si>
  <si>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</si>
  <si>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</si>
  <si>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</si>
  <si>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</si>
  <si>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</si>
  <si>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</si>
  <si>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</si>
  <si>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</si>
  <si>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</si>
  <si>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</si>
  <si>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</si>
  <si>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</si>
  <si>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</si>
  <si>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</si>
  <si>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</si>
  <si>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</si>
  <si>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</si>
  <si>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</si>
  <si>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</si>
  <si>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</si>
  <si>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</si>
  <si>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</si>
  <si>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</si>
  <si>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</si>
  <si>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</si>
  <si>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</si>
  <si>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</si>
  <si>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</si>
  <si>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</si>
  <si>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</si>
  <si>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</si>
  <si>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</si>
  <si>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</si>
  <si>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</si>
  <si>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</si>
  <si>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</si>
  <si>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</si>
  <si>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</si>
  <si>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</si>
  <si>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</si>
  <si>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</si>
  <si>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</si>
  <si>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</si>
  <si>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</si>
  <si>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</si>
  <si>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</si>
  <si>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</si>
  <si>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</si>
  <si>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</si>
  <si>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</si>
  <si>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</si>
  <si>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</si>
  <si>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</si>
  <si>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</si>
  <si>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</si>
  <si>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</si>
  <si>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</si>
  <si>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</si>
  <si>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</si>
  <si>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</si>
  <si>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</si>
  <si>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</si>
  <si>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</si>
  <si>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</si>
  <si>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</si>
  <si>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</si>
  <si>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</si>
  <si>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</si>
  <si>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</si>
  <si>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</si>
  <si>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</si>
  <si>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</si>
  <si>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</si>
  <si>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</si>
  <si>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</si>
  <si>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</si>
  <si>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</si>
  <si>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</si>
  <si>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</si>
  <si>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</si>
  <si>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</si>
  <si>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</si>
  <si>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</si>
  <si>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</si>
  <si>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</si>
  <si>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</si>
  <si>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</si>
  <si>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</si>
  <si>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</si>
  <si>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</si>
  <si>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</si>
  <si>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</si>
  <si>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</si>
  <si>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</si>
  <si>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</si>
  <si>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</si>
  <si>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</si>
  <si>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</si>
  <si>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</si>
  <si>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</si>
  <si>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</si>
  <si>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</si>
  <si>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</si>
  <si>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</si>
  <si>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</si>
  <si>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</si>
  <si>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</si>
  <si>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</si>
  <si>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</si>
  <si>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</si>
  <si>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</si>
  <si>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</si>
  <si>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</si>
  <si>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</si>
  <si>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</si>
  <si>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</si>
  <si>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</si>
  <si>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</si>
  <si>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</si>
  <si>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</si>
  <si>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</si>
  <si>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</si>
  <si>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</si>
  <si>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</si>
  <si>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</si>
  <si>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</si>
  <si>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</si>
  <si>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</si>
  <si>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</si>
  <si>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</si>
  <si>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</si>
  <si>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</si>
  <si>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</si>
  <si>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</si>
  <si>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</si>
  <si>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</si>
  <si>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</si>
  <si>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</si>
  <si>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</si>
  <si>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</si>
  <si>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</si>
  <si>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</si>
  <si>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</si>
  <si>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</si>
  <si>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</si>
  <si>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</si>
  <si>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</si>
  <si>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</si>
  <si>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</si>
  <si>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</si>
  <si>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</si>
  <si>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</si>
  <si>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</si>
  <si>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</si>
  <si>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</si>
  <si>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</si>
  <si>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</si>
  <si>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</si>
  <si>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</si>
  <si>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</si>
  <si>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</si>
  <si>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</si>
  <si>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</si>
  <si>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</si>
  <si>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</si>
  <si>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</si>
  <si>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</si>
  <si>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</si>
  <si>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</si>
  <si>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</si>
  <si>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</si>
  <si>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</si>
  <si>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</si>
  <si>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</si>
  <si>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</si>
  <si>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</si>
  <si>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</si>
  <si>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</si>
  <si>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</si>
  <si>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</si>
  <si>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</si>
  <si>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</si>
  <si>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</si>
  <si>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</si>
  <si>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</si>
  <si>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</si>
  <si>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</si>
  <si>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</si>
  <si>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</si>
  <si>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</si>
  <si>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</si>
  <si>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</si>
  <si>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</si>
  <si>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</si>
  <si>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</si>
  <si>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</si>
  <si>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</si>
  <si>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</si>
  <si>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</si>
  <si>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</si>
  <si>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</si>
  <si>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</si>
  <si>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</si>
  <si>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</si>
  <si>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</si>
  <si>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</si>
  <si>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</si>
  <si>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</si>
  <si>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</si>
  <si>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</si>
  <si>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</si>
  <si>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</si>
  <si>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</si>
  <si>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</si>
  <si>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</si>
  <si>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</si>
  <si>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</si>
  <si>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</si>
  <si>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</si>
  <si>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</si>
  <si>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</si>
  <si>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</si>
  <si>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</si>
  <si>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</si>
  <si>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</si>
  <si>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</si>
  <si>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</si>
  <si>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</si>
  <si>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</si>
  <si>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</si>
  <si>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</si>
  <si>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</si>
  <si>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</si>
  <si>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</si>
  <si>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</si>
  <si>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</si>
  <si>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</si>
  <si>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</si>
  <si>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</si>
  <si>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</si>
  <si>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</si>
  <si>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</si>
  <si>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</si>
  <si>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</si>
  <si>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</si>
  <si>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</si>
  <si>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</si>
  <si>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</si>
  <si>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</si>
  <si>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</si>
  <si>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</si>
  <si>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</si>
  <si>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</si>
  <si>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</si>
  <si>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</si>
  <si>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</si>
  <si>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</si>
  <si>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</si>
  <si>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</si>
  <si>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</si>
  <si>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</si>
  <si>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</si>
  <si>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</si>
  <si>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</si>
  <si>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</si>
  <si>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</si>
  <si>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</si>
  <si>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</si>
  <si>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</si>
  <si>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</si>
  <si>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</si>
  <si>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</si>
  <si>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</si>
  <si>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</si>
  <si>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</si>
  <si>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</si>
  <si>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</si>
  <si>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</si>
  <si>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</si>
  <si>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</si>
  <si>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</si>
  <si>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</si>
  <si>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</si>
  <si>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</si>
  <si>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</si>
  <si>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</si>
  <si>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</si>
  <si>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</si>
  <si>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</si>
  <si>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</si>
  <si>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</si>
  <si>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</si>
  <si>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</si>
  <si>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</si>
  <si>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</si>
  <si>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</si>
  <si>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</si>
  <si>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</si>
  <si>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</si>
  <si>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</si>
  <si>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</si>
  <si>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</si>
  <si>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</si>
  <si>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</si>
  <si>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</si>
  <si>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</si>
  <si>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</si>
  <si>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</si>
  <si>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</si>
  <si>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</si>
  <si>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</si>
  <si>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</si>
  <si>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</si>
  <si>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</si>
  <si>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</si>
  <si>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</si>
  <si>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</si>
  <si>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</si>
  <si>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</si>
  <si>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</si>
  <si>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</si>
  <si>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</si>
  <si>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</si>
  <si>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</si>
  <si>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</si>
  <si>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</si>
  <si>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</si>
  <si>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</si>
  <si>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</si>
  <si>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</si>
  <si>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</si>
  <si>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</si>
  <si>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</si>
  <si>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</si>
  <si>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</si>
  <si>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</si>
  <si>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</si>
  <si>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</si>
  <si>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</si>
  <si>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</si>
  <si>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</si>
  <si>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</si>
  <si>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</si>
  <si>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</si>
  <si>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</si>
  <si>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</si>
  <si>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</si>
  <si>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</si>
  <si>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</si>
  <si>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</si>
  <si>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</si>
  <si>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</si>
  <si>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</si>
  <si>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</si>
  <si>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</si>
  <si>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</si>
  <si>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</si>
  <si>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</si>
  <si>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</si>
  <si>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</si>
  <si>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</si>
  <si>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</si>
  <si>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</si>
  <si>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</si>
  <si>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</si>
  <si>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</si>
  <si>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</si>
  <si>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</si>
  <si>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</si>
  <si>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</si>
  <si>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</si>
  <si>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</si>
  <si>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</si>
  <si>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</si>
  <si>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</si>
  <si>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</si>
  <si>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</si>
  <si>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</si>
  <si>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</si>
  <si>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</si>
  <si>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</si>
  <si>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</si>
  <si>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</si>
  <si>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</si>
  <si>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</si>
  <si>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</si>
  <si>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</si>
  <si>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</si>
  <si>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</si>
  <si>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</si>
  <si>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</si>
  <si>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</si>
  <si>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</si>
  <si>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</si>
  <si>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</si>
  <si>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</si>
  <si>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</si>
  <si>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</si>
  <si>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</si>
  <si>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</si>
  <si>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</si>
  <si>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</si>
  <si>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</si>
  <si>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</si>
  <si>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</si>
  <si>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</si>
  <si>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</si>
  <si>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</si>
  <si>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</si>
  <si>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</si>
  <si>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</si>
  <si>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</si>
  <si>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</si>
  <si>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</si>
  <si>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</si>
  <si>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</si>
  <si>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</si>
  <si>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</si>
  <si>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</si>
  <si>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</si>
  <si>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</si>
  <si>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</si>
  <si>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</si>
  <si>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</si>
  <si>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</si>
  <si>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</si>
  <si>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</si>
  <si>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</si>
  <si>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</si>
  <si>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</si>
  <si>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</si>
  <si>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</si>
  <si>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</si>
  <si>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</si>
  <si>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</si>
  <si>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</si>
  <si>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</si>
  <si>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</si>
  <si>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</si>
  <si>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</si>
  <si>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</si>
  <si>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</si>
  <si>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</si>
  <si>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</si>
  <si>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</si>
  <si>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</si>
  <si>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</si>
  <si>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</si>
  <si>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</si>
  <si>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</si>
  <si>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</si>
  <si>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</si>
  <si>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</si>
  <si>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</si>
  <si>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</si>
  <si>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</si>
  <si>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</si>
  <si>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</si>
  <si>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</si>
  <si>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</si>
  <si>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</si>
  <si>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</si>
  <si>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</si>
  <si>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</si>
  <si>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</si>
  <si>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</si>
  <si>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</si>
  <si>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</si>
  <si>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</si>
  <si>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</si>
  <si>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</si>
  <si>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</si>
  <si>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</si>
  <si>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</si>
  <si>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</si>
  <si>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</si>
  <si>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</si>
  <si>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</si>
  <si>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</si>
  <si>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</si>
  <si>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</si>
  <si>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</si>
  <si>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</si>
  <si>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</si>
  <si>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</si>
  <si>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</si>
  <si>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</si>
  <si>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</si>
  <si>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</si>
  <si>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</si>
  <si>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</si>
  <si>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</si>
  <si>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</si>
  <si>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</si>
  <si>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</si>
  <si>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</si>
  <si>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</si>
  <si>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</si>
  <si>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</si>
  <si>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</si>
  <si>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</si>
  <si>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</si>
  <si>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</si>
  <si>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</si>
  <si>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</si>
  <si>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</si>
  <si>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</si>
  <si>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</si>
  <si>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</si>
  <si>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</si>
  <si>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</si>
  <si>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</si>
  <si>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</si>
  <si>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</si>
  <si>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</si>
  <si>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</si>
  <si>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</si>
  <si>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</si>
  <si>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</si>
  <si>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</si>
  <si>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</si>
  <si>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</si>
  <si>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</si>
  <si>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</si>
  <si>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</si>
  <si>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</si>
  <si>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</si>
  <si>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</si>
  <si>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</si>
  <si>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</si>
  <si>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</si>
  <si>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</si>
  <si>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</si>
  <si>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</si>
  <si>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</si>
  <si>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</si>
  <si>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</si>
  <si>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</si>
  <si>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</si>
  <si>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</si>
  <si>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</si>
  <si>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</si>
  <si>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</si>
  <si>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</si>
  <si>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</si>
  <si>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</si>
  <si>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</si>
  <si>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</si>
  <si>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</si>
  <si>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</si>
  <si>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</si>
  <si>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</si>
  <si>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</si>
  <si>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</si>
  <si>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</si>
  <si>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</si>
  <si>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</si>
  <si>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</si>
  <si>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</si>
  <si>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</si>
  <si>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</si>
  <si>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</si>
  <si>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</si>
  <si>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</si>
  <si>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</si>
  <si>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</si>
  <si>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</si>
  <si>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</si>
  <si>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</si>
  <si>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</si>
  <si>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</si>
  <si>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</si>
  <si>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</si>
  <si>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</si>
  <si>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</si>
  <si>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</si>
  <si>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</si>
  <si>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</si>
  <si>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</si>
  <si>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</si>
  <si>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</si>
  <si>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</si>
  <si>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</si>
  <si>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</si>
  <si>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</si>
  <si>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</si>
  <si>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</si>
  <si>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</si>
  <si>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</si>
  <si>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</si>
  <si>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</si>
  <si>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</si>
  <si>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</si>
  <si>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</si>
  <si>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</si>
  <si>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</si>
  <si>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</si>
  <si>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</si>
  <si>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</si>
  <si>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</si>
  <si>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</si>
  <si>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</si>
  <si>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</si>
  <si>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</si>
  <si>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</si>
  <si>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</si>
  <si>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</si>
  <si>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</si>
  <si>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</si>
  <si>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</si>
  <si>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</si>
  <si>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</si>
  <si>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</si>
  <si>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</si>
  <si>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</si>
  <si>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</si>
  <si>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</si>
  <si>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</si>
  <si>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</si>
  <si>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</si>
  <si>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</si>
  <si>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</si>
  <si>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</si>
  <si>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</si>
  <si>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</si>
  <si>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</si>
  <si>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</si>
  <si>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</si>
  <si>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</si>
  <si>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</si>
  <si>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</si>
  <si>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</si>
  <si>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</si>
  <si>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</si>
  <si>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</si>
  <si>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</si>
  <si>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</si>
  <si>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</si>
  <si>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</si>
  <si>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</si>
  <si>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</si>
  <si>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</si>
  <si>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</si>
  <si>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</si>
  <si>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</si>
  <si>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</si>
  <si>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</si>
  <si>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</si>
  <si>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</si>
  <si>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</si>
  <si>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</si>
  <si>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</si>
  <si>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</si>
  <si>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</si>
  <si>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</si>
  <si>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</si>
  <si>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</si>
  <si>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</si>
  <si>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</si>
  <si>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</si>
  <si>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</si>
  <si>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</si>
  <si>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</si>
  <si>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</si>
  <si>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</si>
  <si>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</si>
  <si>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</si>
  <si>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</si>
  <si>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</si>
  <si>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</si>
  <si>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</si>
  <si>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</si>
  <si>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</si>
  <si>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</si>
  <si>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</si>
  <si>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</si>
  <si>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</si>
  <si>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</si>
  <si>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</si>
  <si>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</si>
  <si>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</si>
  <si>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</si>
  <si>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</si>
  <si>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</si>
  <si>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</si>
  <si>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</si>
  <si>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</si>
  <si>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</si>
  <si>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</si>
  <si>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</si>
  <si>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</si>
  <si>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</si>
  <si>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</si>
  <si>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</si>
  <si>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</si>
  <si>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</si>
  <si>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</si>
  <si>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</si>
  <si>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</si>
  <si>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</si>
  <si>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</si>
  <si>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</si>
  <si>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</si>
  <si>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</si>
  <si>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</si>
  <si>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</si>
  <si>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</si>
  <si>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</si>
  <si>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</si>
  <si>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</si>
  <si>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</si>
  <si>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</si>
  <si>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</si>
  <si>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</si>
  <si>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</si>
  <si>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</si>
  <si>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</si>
  <si>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</si>
  <si>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</si>
  <si>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</si>
  <si>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</si>
  <si>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</si>
  <si>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</si>
  <si>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</si>
  <si>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</si>
  <si>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</si>
  <si>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</si>
  <si>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</si>
  <si>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</si>
  <si>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</si>
  <si>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</si>
  <si>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</si>
  <si>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</si>
  <si>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</si>
  <si>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</si>
  <si>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</si>
  <si>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</si>
  <si>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</si>
  <si>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</si>
  <si>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</si>
  <si>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</si>
  <si>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</si>
  <si>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</si>
  <si>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</si>
  <si>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</si>
  <si>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</si>
  <si>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</si>
  <si>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</si>
  <si>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</si>
  <si>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</si>
  <si>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</si>
  <si>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</si>
  <si>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</si>
  <si>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</si>
  <si>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</si>
  <si>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</si>
  <si>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</si>
  <si>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</si>
  <si>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</si>
  <si>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</si>
  <si>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</si>
  <si>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</si>
  <si>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</si>
  <si>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</si>
  <si>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</si>
  <si>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</si>
  <si>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</si>
  <si>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</si>
  <si>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</si>
  <si>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</si>
  <si>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</si>
  <si>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</si>
  <si>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</si>
  <si>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</si>
  <si>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</si>
  <si>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</si>
  <si>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</si>
  <si>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</si>
  <si>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</si>
  <si>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</si>
  <si>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</si>
  <si>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</si>
  <si>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</si>
  <si>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</si>
  <si>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</si>
  <si>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</si>
  <si>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</si>
  <si>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</si>
  <si>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</si>
  <si>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</si>
  <si>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</si>
  <si>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</si>
  <si>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</si>
  <si>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</si>
  <si>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</si>
  <si>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</si>
  <si>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</si>
  <si>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</si>
  <si>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</si>
  <si>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</si>
  <si>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</si>
  <si>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</si>
  <si>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</si>
  <si>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</si>
  <si>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</si>
  <si>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</si>
  <si>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</si>
  <si>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</si>
  <si>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</si>
  <si>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</si>
  <si>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</si>
  <si>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</si>
  <si>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</si>
  <si>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</si>
  <si>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</si>
  <si>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</si>
  <si>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</si>
  <si>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</si>
  <si>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</si>
  <si>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</si>
  <si>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</si>
  <si>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</si>
  <si>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</si>
  <si>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</si>
  <si>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</si>
  <si>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</si>
  <si>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</si>
  <si>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</si>
  <si>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</si>
  <si>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</si>
  <si>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</si>
  <si>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</si>
  <si>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</si>
  <si>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</si>
  <si>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</si>
  <si>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</si>
  <si>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</si>
  <si>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</si>
  <si>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</si>
  <si>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</si>
  <si>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</si>
  <si>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</si>
  <si>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</si>
  <si>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</si>
  <si>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</si>
  <si>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</si>
  <si>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</si>
  <si>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</si>
  <si>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</si>
  <si>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</si>
  <si>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</si>
  <si>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</si>
  <si>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</si>
  <si>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</si>
  <si>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</si>
  <si>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</si>
  <si>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</si>
  <si>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</si>
  <si>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</si>
  <si>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</si>
  <si>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</si>
  <si>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</si>
  <si>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</si>
  <si>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</si>
  <si>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</si>
  <si>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</si>
  <si>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</si>
  <si>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</si>
  <si>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</si>
  <si>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</si>
  <si>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</si>
  <si>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</si>
  <si>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</si>
  <si>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</si>
  <si>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</si>
  <si>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</si>
  <si>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</si>
  <si>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</si>
  <si>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</si>
  <si>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</si>
  <si>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</si>
  <si>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</si>
  <si>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</si>
  <si>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</si>
  <si>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</si>
  <si>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</si>
  <si>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</si>
  <si>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</si>
  <si>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</si>
  <si>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</si>
  <si>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</si>
  <si>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</si>
  <si>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</si>
  <si>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</si>
  <si>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</si>
  <si>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</si>
  <si>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</si>
  <si>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</si>
  <si>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</si>
  <si>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</si>
  <si>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</si>
  <si>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</si>
  <si>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</si>
  <si>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</si>
  <si>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</si>
  <si>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</si>
  <si>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</si>
  <si>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</si>
  <si>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</si>
  <si>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</si>
  <si>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</si>
  <si>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</si>
  <si>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</si>
  <si>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</si>
  <si>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</si>
  <si>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</si>
  <si>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</si>
  <si>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</si>
  <si>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</si>
  <si>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</si>
  <si>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</si>
  <si>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</si>
  <si>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</si>
  <si>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</si>
  <si>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</si>
  <si>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</si>
  <si>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</si>
  <si>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</si>
  <si>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</si>
  <si>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</si>
  <si>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</si>
  <si>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</si>
  <si>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</si>
  <si>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</si>
  <si>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</si>
  <si>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</si>
  <si>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</si>
  <si>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</si>
  <si>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</si>
  <si>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</si>
  <si>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</si>
  <si>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</si>
  <si>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</si>
  <si>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</si>
  <si>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</si>
  <si>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</si>
  <si>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</si>
  <si>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</si>
  <si>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</si>
  <si>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</si>
  <si>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</si>
  <si>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</si>
  <si>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</si>
  <si>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</si>
  <si>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</si>
  <si>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</si>
  <si>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</si>
  <si>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</si>
  <si>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</si>
  <si>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</si>
  <si>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</si>
  <si>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</si>
  <si>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</si>
  <si>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</si>
  <si>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</si>
  <si>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</si>
  <si>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</si>
  <si>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</si>
  <si>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</si>
  <si>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</si>
  <si>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</si>
  <si>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</si>
  <si>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</si>
  <si>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</si>
  <si>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</si>
  <si>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</si>
  <si>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</si>
  <si>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</si>
  <si>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</si>
  <si>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</si>
  <si>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</si>
  <si>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</si>
  <si>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</si>
  <si>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</si>
  <si>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</si>
  <si>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</si>
  <si>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</si>
  <si>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</si>
  <si>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</si>
  <si>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</si>
  <si>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</si>
  <si>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</si>
  <si>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</si>
  <si>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</si>
  <si>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</si>
  <si>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</si>
  <si>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</si>
  <si>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</si>
  <si>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</si>
  <si>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</si>
  <si>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</si>
  <si>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</si>
  <si>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</si>
  <si>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</si>
  <si>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</si>
  <si>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</si>
  <si>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</si>
  <si>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</si>
  <si>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</si>
  <si>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</si>
  <si>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</si>
  <si>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</si>
  <si>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</si>
  <si>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</si>
  <si>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</si>
  <si>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</si>
  <si>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</si>
  <si>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</si>
  <si>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</si>
  <si>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</si>
  <si>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</si>
  <si>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</si>
  <si>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</si>
  <si>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</si>
  <si>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</si>
  <si>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</si>
  <si>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</si>
  <si>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</si>
  <si>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</si>
  <si>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</si>
  <si>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</si>
  <si>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</si>
  <si>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</si>
  <si>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</si>
  <si>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</si>
  <si>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</si>
  <si>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</si>
  <si>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</si>
  <si>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</si>
  <si>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</si>
  <si>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</si>
  <si>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</si>
  <si>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</si>
  <si>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</si>
  <si>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</si>
  <si>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</si>
  <si>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</si>
  <si>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</si>
  <si>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</si>
  <si>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</si>
  <si>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</si>
  <si>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</si>
  <si>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</si>
  <si>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</si>
  <si>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</si>
  <si>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</si>
  <si>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</si>
  <si>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</si>
  <si>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</si>
  <si>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</si>
  <si>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</si>
  <si>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</si>
  <si>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</si>
  <si>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</si>
  <si>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</si>
  <si>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</si>
  <si>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</si>
  <si>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</si>
  <si>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</si>
  <si>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</si>
  <si>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</si>
  <si>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</si>
  <si>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</si>
  <si>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</si>
  <si>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</si>
  <si>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</si>
  <si>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</si>
  <si>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</si>
  <si>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</si>
  <si>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</si>
  <si>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</si>
  <si>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</si>
  <si>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</si>
  <si>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</si>
  <si>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</si>
  <si>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</si>
  <si>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</si>
  <si>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</si>
  <si>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</si>
  <si>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</si>
  <si>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</si>
  <si>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</si>
  <si>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</si>
  <si>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</si>
  <si>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</si>
  <si>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</si>
  <si>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</si>
  <si>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</si>
  <si>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</si>
  <si>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</si>
  <si>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</si>
  <si>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</si>
  <si>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</si>
  <si>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</si>
  <si>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</si>
  <si>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</si>
  <si>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</si>
  <si>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</si>
  <si>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</si>
  <si>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</si>
  <si>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</si>
  <si>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</si>
  <si>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</si>
  <si>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</si>
  <si>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</si>
  <si>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</si>
  <si>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</si>
  <si>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</si>
  <si>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</si>
  <si>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</si>
  <si>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</si>
  <si>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</si>
  <si>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</si>
  <si>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</si>
  <si>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</si>
  <si>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</si>
  <si>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</si>
  <si>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</si>
  <si>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</si>
  <si>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</si>
  <si>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</si>
  <si>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</si>
  <si>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</si>
  <si>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</si>
  <si>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</si>
  <si>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</si>
  <si>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</si>
  <si>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</si>
  <si>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</si>
  <si>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</si>
  <si>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</si>
  <si>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</si>
  <si>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</si>
  <si>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</si>
  <si>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</si>
  <si>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</si>
  <si>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</si>
  <si>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</si>
  <si>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</si>
  <si>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</si>
  <si>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</si>
  <si>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</si>
  <si>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</si>
  <si>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</si>
  <si>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</si>
  <si>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</si>
  <si>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</si>
  <si>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</si>
  <si>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</si>
  <si>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</si>
  <si>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</si>
  <si>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</si>
  <si>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</si>
  <si>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</si>
  <si>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</si>
  <si>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</si>
  <si>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</si>
  <si>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</si>
  <si>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</si>
  <si>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</si>
  <si>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</si>
  <si>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</si>
  <si>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</si>
  <si>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</si>
  <si>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</si>
  <si>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</si>
  <si>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</si>
  <si>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</si>
  <si>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</si>
  <si>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</si>
  <si>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</si>
  <si>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</si>
  <si>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</si>
  <si>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</si>
  <si>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</si>
  <si>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</si>
  <si>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</si>
  <si>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</si>
  <si>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</si>
  <si>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</si>
  <si>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</si>
  <si>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</si>
  <si>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</si>
  <si>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</si>
  <si>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</si>
  <si>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</si>
  <si>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</si>
  <si>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</si>
  <si>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</si>
  <si>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</si>
  <si>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</si>
  <si>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</si>
  <si>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</si>
  <si>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</si>
  <si>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</si>
  <si>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</si>
  <si>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</si>
  <si>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</si>
  <si>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</si>
  <si>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</si>
  <si>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</si>
  <si>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</si>
  <si>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</si>
  <si>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</si>
  <si>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</si>
  <si>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</si>
  <si>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</si>
  <si>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</si>
  <si>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</si>
  <si>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</si>
  <si>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</si>
  <si>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</si>
  <si>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</si>
  <si>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</si>
  <si>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</si>
  <si>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</si>
  <si>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</si>
  <si>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</si>
  <si>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</si>
  <si>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</si>
  <si>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</si>
  <si>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</si>
  <si>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</si>
  <si>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</si>
  <si>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</si>
  <si>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</si>
  <si>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</si>
  <si>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</si>
  <si>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</si>
  <si>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</si>
  <si>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</si>
  <si>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</si>
  <si>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</si>
  <si>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</si>
  <si>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</si>
  <si>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</si>
  <si>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</si>
  <si>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</si>
  <si>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</si>
  <si>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</si>
  <si>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</si>
  <si>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</si>
  <si>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</si>
  <si>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</si>
  <si>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</si>
  <si>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</si>
  <si>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</si>
  <si>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</si>
  <si>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</si>
  <si>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</si>
  <si>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</si>
  <si>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</si>
  <si>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</si>
  <si>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</si>
  <si>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</si>
  <si>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</si>
  <si>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</si>
  <si>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</si>
  <si>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</si>
  <si>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</si>
  <si>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</si>
  <si>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</si>
  <si>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</si>
  <si>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</si>
  <si>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</si>
  <si>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</si>
  <si>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</si>
  <si>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</si>
  <si>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</si>
  <si>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</si>
  <si>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</si>
  <si>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</si>
  <si>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</si>
  <si>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</si>
  <si>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</si>
  <si>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</si>
  <si>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</si>
  <si>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</si>
  <si>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</si>
  <si>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</si>
  <si>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</si>
  <si>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</si>
  <si>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</si>
  <si>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</si>
  <si>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</si>
  <si>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</si>
  <si>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</si>
  <si>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</si>
  <si>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</si>
  <si>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</si>
  <si>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</si>
  <si>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</si>
  <si>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</si>
  <si>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</si>
  <si>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</si>
  <si>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</si>
  <si>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</si>
  <si>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</si>
  <si>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</si>
  <si>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</si>
  <si>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</si>
  <si>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</si>
  <si>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</si>
  <si>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</si>
  <si>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</si>
  <si>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</si>
  <si>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</si>
  <si>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</si>
  <si>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</si>
  <si>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</si>
  <si>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</si>
  <si>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</si>
  <si>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</si>
  <si>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</si>
  <si>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</si>
  <si>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</si>
  <si>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</si>
  <si>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</si>
  <si>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</si>
  <si>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</si>
  <si>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</si>
  <si>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</si>
  <si>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</si>
  <si>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</si>
  <si>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</si>
  <si>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</si>
  <si>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</si>
  <si>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</si>
  <si>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</si>
  <si>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</si>
  <si>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</si>
  <si>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</si>
  <si>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</si>
  <si>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</si>
  <si>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</si>
  <si>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</si>
  <si>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</si>
  <si>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</si>
  <si>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</si>
  <si>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</si>
  <si>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</si>
  <si>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</si>
  <si>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</si>
  <si>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</si>
  <si>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</si>
  <si>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</si>
  <si>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</si>
  <si>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</si>
  <si>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</si>
  <si>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</si>
  <si>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</si>
  <si>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</si>
  <si>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</si>
  <si>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</si>
  <si>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</si>
  <si>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</si>
  <si>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</si>
  <si>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</si>
  <si>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</si>
  <si>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</si>
  <si>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</si>
  <si>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</si>
  <si>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</si>
  <si>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</si>
  <si>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</si>
  <si>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</si>
  <si>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</si>
  <si>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</si>
  <si>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</si>
  <si>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</si>
  <si>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</si>
  <si>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</si>
  <si>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</si>
  <si>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</si>
  <si>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</si>
  <si>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</si>
  <si>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</si>
  <si>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</si>
  <si>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</si>
  <si>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</si>
  <si>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</si>
  <si>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</si>
  <si>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</si>
  <si>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</si>
  <si>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</si>
  <si>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</si>
  <si>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</si>
  <si>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</si>
  <si>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</si>
  <si>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</si>
  <si>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</si>
  <si>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</si>
  <si>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</si>
  <si>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</si>
  <si>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</si>
  <si>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</si>
  <si>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</si>
  <si>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</si>
  <si>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</si>
  <si>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</si>
  <si>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</si>
  <si>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</si>
  <si>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</si>
  <si>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</si>
  <si>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</si>
  <si>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</si>
  <si>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</si>
  <si>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</si>
  <si>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</si>
  <si>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</si>
  <si>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</si>
  <si>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</si>
  <si>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</si>
  <si>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</si>
  <si>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</si>
  <si>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</si>
  <si>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</si>
  <si>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</si>
  <si>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</si>
  <si>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</si>
  <si>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</si>
  <si>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</si>
  <si>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</si>
  <si>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</si>
  <si>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</si>
  <si>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</si>
  <si>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</si>
  <si>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</si>
  <si>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</si>
  <si>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</si>
  <si>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</si>
  <si>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</si>
  <si>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</si>
  <si>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</si>
  <si>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</si>
  <si>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</si>
  <si>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</si>
  <si>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</si>
  <si>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</si>
  <si>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</si>
  <si>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</si>
  <si>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</si>
  <si>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</si>
  <si>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</si>
  <si>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</si>
  <si>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</si>
  <si>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</si>
  <si>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</si>
  <si>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</si>
  <si>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</si>
  <si>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</si>
  <si>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</si>
  <si>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</si>
  <si>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</si>
  <si>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</si>
  <si>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</si>
  <si>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</si>
  <si>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</si>
  <si>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</si>
  <si>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</si>
  <si>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</si>
  <si>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</si>
  <si>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</si>
  <si>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</si>
  <si>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</si>
  <si>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</si>
  <si>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</si>
  <si>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</si>
  <si>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</si>
  <si>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</si>
  <si>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</si>
  <si>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</si>
  <si>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</si>
  <si>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</si>
  <si>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</si>
  <si>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</si>
  <si>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</si>
  <si>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</si>
  <si>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</si>
  <si>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</si>
  <si>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</si>
  <si>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</si>
  <si>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</si>
  <si>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</si>
  <si>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</si>
  <si>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</si>
  <si>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</si>
  <si>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</si>
  <si>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</si>
  <si>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</si>
  <si>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</si>
  <si>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</si>
  <si>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</si>
  <si>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</si>
  <si>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</si>
  <si>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</si>
  <si>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</si>
  <si>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</si>
  <si>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</si>
  <si>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</si>
  <si>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</si>
  <si>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</si>
  <si>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</si>
  <si>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</si>
  <si>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</si>
  <si>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</si>
  <si>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</si>
  <si>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</si>
  <si>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</si>
  <si>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</si>
  <si>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</si>
  <si>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</si>
  <si>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</si>
  <si>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</si>
  <si>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</si>
  <si>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</si>
  <si>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</si>
  <si>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</si>
  <si>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</si>
  <si>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</si>
  <si>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</si>
  <si>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</si>
  <si>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</si>
  <si>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</si>
  <si>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</si>
  <si>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</si>
  <si>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</si>
  <si>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</si>
  <si>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</si>
  <si>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</si>
  <si>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</si>
  <si>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</si>
  <si>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</si>
  <si>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</si>
  <si>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</si>
  <si>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</si>
  <si>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</si>
  <si>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</si>
  <si>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</si>
  <si>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</si>
  <si>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</si>
  <si>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</si>
  <si>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</si>
  <si>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</si>
  <si>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</si>
  <si>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</si>
  <si>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</si>
  <si>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</si>
  <si>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</si>
  <si>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</si>
  <si>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</si>
  <si>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</si>
  <si>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</si>
  <si>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</si>
  <si>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</si>
  <si>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</si>
  <si>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</si>
  <si>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</si>
  <si>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</si>
  <si>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</si>
  <si>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</si>
  <si>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</si>
  <si>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</si>
  <si>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</si>
  <si>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</si>
  <si>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</si>
  <si>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</si>
  <si>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</si>
  <si>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</si>
  <si>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</si>
  <si>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</si>
  <si>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</si>
  <si>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</si>
  <si>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</si>
  <si>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</si>
  <si>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</si>
  <si>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</si>
  <si>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</si>
  <si>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</si>
  <si>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</si>
  <si>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</si>
  <si>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</si>
  <si>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</si>
  <si>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</si>
  <si>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</si>
  <si>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</si>
  <si>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</si>
  <si>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</si>
  <si>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</si>
  <si>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</si>
  <si>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</si>
  <si>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</si>
  <si>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</si>
  <si>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</si>
  <si>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</si>
  <si>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</si>
  <si>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</si>
  <si>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</si>
  <si>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</si>
  <si>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</si>
  <si>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</si>
  <si>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</si>
  <si>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</si>
  <si>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</si>
  <si>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</si>
  <si>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</si>
  <si>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</si>
  <si>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</si>
  <si>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</si>
  <si>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</si>
  <si>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</si>
  <si>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</si>
  <si>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</si>
  <si>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</si>
  <si>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</si>
  <si>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</si>
  <si>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</si>
  <si>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</si>
  <si>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</si>
  <si>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</si>
  <si>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</si>
  <si>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</si>
  <si>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</si>
  <si>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</si>
  <si>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</si>
  <si>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</si>
  <si>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</si>
  <si>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</si>
  <si>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</si>
  <si>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</si>
  <si>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</si>
  <si>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</si>
  <si>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</si>
  <si>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</si>
  <si>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</si>
  <si>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</si>
  <si>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</si>
  <si>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</si>
  <si>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</si>
  <si>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</si>
  <si>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</si>
  <si>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</si>
  <si>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</si>
  <si>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</si>
  <si>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</si>
  <si>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</si>
  <si>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</si>
  <si>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</si>
  <si>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</si>
  <si>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</si>
  <si>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</si>
  <si>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</si>
  <si>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</si>
  <si>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</si>
  <si>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</si>
  <si>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</si>
  <si>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</si>
  <si>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</si>
  <si>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</si>
  <si>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</si>
  <si>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</si>
  <si>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</si>
  <si>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</si>
  <si>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</si>
  <si>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</si>
  <si>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</si>
  <si>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</si>
  <si>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</si>
  <si>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</si>
  <si>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</si>
  <si>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</si>
  <si>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</si>
  <si>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</si>
  <si>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</si>
  <si>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</si>
  <si>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</si>
  <si>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</si>
  <si>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</si>
  <si>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</si>
  <si>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</si>
  <si>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</si>
  <si>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</si>
  <si>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</si>
  <si>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</si>
  <si>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</si>
  <si>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</si>
  <si>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</si>
  <si>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</si>
  <si>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</si>
  <si>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</si>
  <si>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</si>
  <si>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</si>
  <si>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</si>
  <si>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</si>
  <si>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</si>
  <si>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</si>
  <si>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</si>
  <si>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</si>
  <si>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</si>
  <si>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</si>
  <si>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</si>
  <si>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</si>
  <si>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</si>
  <si>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</si>
  <si>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</si>
  <si>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</si>
  <si>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</si>
  <si>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</si>
  <si>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</si>
  <si>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</si>
  <si>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</si>
  <si>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</si>
  <si>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</si>
  <si>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</si>
  <si>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</si>
  <si>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</si>
  <si>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</si>
  <si>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</si>
  <si>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</si>
  <si>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</si>
  <si>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</si>
  <si>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</si>
  <si>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</si>
  <si>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</si>
  <si>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</si>
  <si>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</si>
  <si>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</si>
  <si>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</si>
  <si>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</si>
  <si>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</si>
  <si>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</si>
  <si>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</si>
  <si>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</si>
  <si>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</si>
  <si>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</si>
  <si>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</si>
  <si>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</si>
  <si>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</si>
  <si>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</si>
  <si>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</si>
  <si>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</si>
  <si>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</si>
  <si>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</si>
  <si>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</si>
  <si>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</si>
  <si>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</si>
  <si>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</si>
  <si>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</si>
  <si>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</si>
  <si>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</si>
  <si>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</si>
  <si>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</si>
  <si>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</si>
  <si>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</si>
  <si>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</si>
  <si>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</si>
  <si>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</si>
  <si>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</si>
  <si>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</si>
  <si>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</si>
  <si>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</si>
  <si>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</si>
  <si>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</si>
  <si>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</si>
  <si>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</si>
  <si>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</si>
  <si>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</si>
  <si>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</si>
  <si>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</si>
  <si>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</si>
  <si>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</si>
  <si>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</si>
  <si>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</si>
  <si>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</si>
  <si>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</si>
  <si>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</si>
  <si>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</si>
  <si>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</si>
  <si>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</si>
  <si>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</si>
  <si>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</si>
  <si>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</si>
  <si>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</si>
  <si>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</si>
  <si>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</si>
  <si>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</si>
  <si>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</si>
  <si>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</si>
  <si>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</si>
  <si>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</si>
  <si>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</si>
  <si>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</si>
  <si>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</si>
  <si>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</si>
  <si>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</si>
  <si>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</si>
  <si>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</si>
  <si>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</si>
  <si>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</si>
  <si>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</si>
  <si>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</si>
  <si>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</si>
  <si>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</si>
  <si>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</si>
  <si>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</si>
  <si>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</si>
  <si>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</si>
  <si>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</si>
  <si>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</si>
  <si>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</si>
  <si>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</si>
  <si>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</si>
  <si>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</si>
  <si>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</si>
  <si>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</si>
  <si>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</si>
  <si>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</si>
  <si>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</si>
  <si>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</si>
  <si>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</si>
  <si>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</si>
  <si>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</si>
  <si>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</si>
  <si>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</si>
  <si>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</si>
  <si>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</si>
  <si>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</si>
  <si>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</si>
  <si>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</si>
  <si>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</si>
  <si>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</si>
  <si>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</si>
  <si>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</si>
  <si>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</si>
  <si>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</si>
  <si>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</si>
  <si>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</si>
  <si>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</si>
  <si>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</si>
  <si>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</si>
  <si>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</si>
  <si>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</si>
  <si>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</si>
  <si>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</si>
  <si>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</si>
  <si>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</si>
  <si>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</si>
  <si>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</si>
  <si>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</si>
  <si>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</si>
  <si>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</si>
  <si>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</si>
  <si>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</si>
  <si>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</si>
  <si>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</si>
  <si>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</si>
  <si>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</si>
  <si>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</si>
  <si>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</si>
  <si>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</si>
  <si>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</si>
  <si>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</si>
  <si>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</si>
  <si>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</si>
  <si>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</si>
  <si>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</si>
  <si>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</si>
  <si>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</si>
  <si>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</si>
  <si>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</si>
  <si>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</si>
  <si>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</si>
  <si>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</si>
  <si>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</si>
  <si>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</si>
  <si>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</si>
  <si>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</si>
  <si>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</si>
  <si>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</si>
  <si>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</si>
  <si>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</si>
  <si>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</si>
  <si>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</si>
  <si>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</si>
  <si>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</si>
  <si>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</si>
  <si>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</si>
  <si>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</si>
  <si>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</si>
  <si>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</si>
  <si>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</si>
  <si>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</si>
  <si>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</si>
  <si>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</si>
  <si>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</si>
  <si>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</si>
  <si>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</si>
  <si>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</si>
  <si>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</si>
  <si>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</si>
  <si>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</si>
  <si>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</si>
  <si>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</si>
  <si>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</si>
  <si>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</si>
  <si>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</si>
  <si>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</si>
  <si>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</si>
  <si>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</si>
  <si>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</si>
  <si>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</si>
  <si>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</si>
  <si>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</si>
  <si>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</si>
  <si>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</si>
  <si>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</si>
  <si>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</si>
  <si>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</si>
  <si>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</si>
  <si>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</si>
  <si>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</si>
  <si>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</si>
  <si>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</si>
  <si>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</si>
  <si>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</si>
  <si>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</si>
  <si>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</si>
  <si>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</si>
  <si>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</si>
  <si>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</si>
  <si>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</si>
  <si>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</si>
  <si>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</si>
  <si>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</si>
  <si>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</si>
  <si>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</si>
  <si>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</si>
  <si>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</si>
  <si>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</si>
  <si>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</si>
  <si>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</si>
  <si>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</si>
  <si>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</si>
  <si>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</si>
  <si>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</si>
  <si>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</si>
  <si>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</si>
  <si>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</si>
  <si>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</si>
  <si>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</si>
  <si>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</si>
  <si>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</si>
  <si>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</si>
  <si>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</si>
  <si>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</si>
  <si>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</si>
  <si>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</si>
  <si>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</si>
  <si>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</si>
  <si>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</si>
  <si>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</si>
  <si>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</si>
  <si>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</si>
  <si>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</si>
  <si>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</si>
  <si>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</si>
  <si>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</si>
  <si>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</si>
  <si>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</si>
  <si>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</si>
  <si>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</si>
  <si>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</si>
  <si>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</si>
  <si>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</si>
  <si>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</si>
  <si>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</si>
  <si>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</si>
  <si>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</si>
  <si>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</si>
  <si>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</si>
  <si>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</si>
  <si>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</si>
  <si>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</si>
  <si>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</si>
  <si>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</si>
  <si>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</si>
  <si>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</si>
  <si>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</si>
  <si>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</si>
  <si>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</si>
  <si>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</si>
  <si>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</si>
  <si>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</si>
  <si>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</si>
  <si>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</si>
  <si>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</si>
  <si>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</si>
  <si>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</si>
  <si>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</si>
  <si>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</si>
  <si>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</si>
  <si>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</si>
  <si>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</si>
  <si>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</si>
  <si>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</si>
  <si>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</si>
  <si>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</si>
  <si>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</si>
  <si>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</si>
  <si>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</si>
  <si>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</si>
  <si>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</si>
  <si>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</si>
  <si>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</si>
  <si>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</si>
  <si>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</si>
  <si>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</si>
  <si>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</si>
  <si>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</si>
  <si>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</si>
  <si>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</si>
  <si>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</si>
  <si>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</si>
  <si>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</si>
  <si>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</si>
  <si>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</si>
  <si>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</si>
  <si>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</si>
  <si>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</si>
  <si>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</si>
  <si>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</si>
  <si>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</si>
  <si>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</si>
  <si>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</si>
  <si>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</si>
  <si>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</si>
  <si>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</si>
  <si>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</si>
  <si>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</si>
  <si>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</si>
  <si>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</si>
  <si>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</si>
  <si>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</si>
  <si>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</si>
  <si>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</si>
  <si>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</si>
  <si>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</si>
  <si>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</si>
  <si>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</si>
  <si>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</si>
  <si>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</si>
  <si>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</si>
  <si>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</si>
  <si>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</si>
  <si>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</si>
  <si>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</si>
  <si>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</si>
  <si>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</si>
  <si>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</si>
  <si>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</si>
  <si>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</si>
  <si>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</si>
  <si>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</si>
  <si>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</si>
  <si>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</si>
  <si>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</si>
  <si>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</si>
  <si>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</si>
  <si>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</si>
  <si>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</si>
  <si>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</si>
  <si>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</si>
  <si>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</si>
  <si>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</si>
  <si>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</si>
  <si>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</si>
  <si>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</si>
  <si>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</si>
  <si>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</si>
  <si>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</si>
  <si>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</si>
  <si>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</si>
  <si>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</si>
  <si>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</si>
  <si>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</si>
  <si>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</si>
  <si>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</si>
  <si>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</si>
  <si>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</si>
  <si>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</si>
  <si>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</si>
  <si>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</si>
  <si>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</si>
  <si>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</si>
  <si>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</si>
  <si>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</si>
  <si>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</si>
  <si>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</si>
  <si>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</si>
  <si>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</si>
  <si>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</si>
  <si>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</si>
  <si>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</si>
  <si>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</si>
  <si>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</si>
  <si>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</si>
  <si>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</si>
  <si>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</si>
  <si>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</si>
  <si>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</si>
  <si>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</si>
  <si>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</si>
  <si>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</si>
  <si>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</si>
  <si>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</si>
  <si>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</si>
  <si>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</si>
  <si>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</si>
  <si>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</si>
  <si>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</si>
  <si>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</si>
  <si>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</si>
  <si>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</si>
  <si>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</si>
  <si>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</si>
  <si>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</si>
  <si>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</si>
  <si>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</si>
  <si>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</si>
  <si>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</si>
  <si>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</si>
  <si>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</si>
  <si>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</si>
  <si>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</si>
  <si>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</si>
  <si>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</si>
  <si>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</si>
  <si>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</si>
  <si>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</si>
  <si>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</si>
  <si>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</si>
  <si>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</si>
  <si>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</si>
  <si>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</si>
  <si>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</si>
  <si>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</si>
  <si>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</si>
  <si>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</si>
  <si>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</si>
  <si>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</si>
  <si>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</si>
  <si>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</si>
  <si>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</si>
  <si>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</si>
  <si>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</si>
  <si>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</si>
  <si>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</si>
  <si>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</si>
  <si>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</si>
  <si>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</si>
  <si>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</si>
  <si>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</si>
  <si>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</si>
  <si>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</si>
  <si>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</si>
  <si>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</si>
  <si>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</si>
  <si>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</si>
  <si>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</si>
  <si>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</si>
  <si>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</si>
  <si>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</si>
  <si>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</si>
  <si>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</si>
  <si>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</si>
  <si>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</si>
  <si>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</si>
  <si>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</si>
  <si>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</si>
  <si>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</si>
  <si>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</si>
  <si>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</si>
  <si>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</si>
  <si>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</si>
  <si>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</si>
  <si>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</si>
  <si>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</si>
  <si>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</si>
  <si>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</si>
  <si>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</si>
  <si>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</si>
  <si>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</si>
  <si>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</si>
  <si>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</si>
  <si>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</si>
  <si>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</si>
  <si>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</si>
  <si>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</si>
  <si>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</si>
  <si>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</si>
  <si>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</si>
  <si>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</si>
  <si>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</si>
  <si>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</si>
  <si>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</si>
  <si>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</si>
  <si>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</si>
  <si>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</si>
  <si>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</si>
  <si>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</si>
  <si>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</si>
  <si>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</si>
  <si>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</si>
  <si>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</si>
  <si>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</si>
  <si>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</si>
  <si>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</si>
  <si>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</si>
  <si>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</si>
  <si>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</si>
  <si>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</si>
  <si>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</si>
  <si>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</si>
  <si>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</si>
  <si>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</si>
  <si>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</si>
  <si>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</si>
  <si>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</si>
  <si>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</si>
  <si>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</si>
  <si>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</si>
  <si>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</si>
  <si>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</si>
  <si>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</si>
  <si>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</si>
  <si>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</si>
  <si>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</si>
  <si>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</si>
  <si>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</si>
  <si>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</si>
  <si>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</si>
  <si>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</si>
  <si>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</si>
  <si>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</si>
  <si>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</si>
  <si>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</si>
  <si>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</si>
  <si>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</si>
  <si>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</si>
  <si>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</si>
  <si>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</si>
  <si>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</si>
  <si>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</si>
  <si>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</si>
  <si>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</si>
  <si>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</si>
  <si>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</si>
  <si>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</si>
  <si>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</si>
  <si>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</si>
  <si>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</si>
  <si>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</si>
  <si>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</si>
  <si>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</si>
  <si>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</si>
  <si>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</si>
  <si>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</si>
  <si>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</si>
  <si>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</si>
  <si>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</si>
  <si>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</si>
  <si>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</si>
  <si>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</si>
  <si>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</si>
  <si>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</si>
  <si>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</si>
  <si>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</si>
  <si>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</si>
  <si>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</si>
  <si>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</si>
  <si>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</si>
  <si>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</si>
  <si>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</si>
  <si>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</si>
  <si>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</si>
  <si>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</si>
  <si>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</si>
  <si>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</si>
  <si>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</si>
  <si>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</si>
  <si>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</si>
  <si>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</si>
  <si>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</si>
  <si>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</si>
  <si>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</si>
  <si>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</si>
  <si>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</si>
  <si>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</si>
  <si>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</si>
  <si>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</si>
  <si>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</si>
  <si>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</si>
  <si>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</si>
  <si>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</si>
  <si>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</si>
  <si>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</si>
  <si>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</si>
  <si>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</si>
  <si>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</si>
  <si>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</si>
  <si>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</si>
  <si>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</si>
  <si>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</si>
  <si>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</si>
  <si>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</si>
  <si>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</si>
  <si>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</si>
  <si>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</si>
  <si>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</si>
  <si>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</si>
  <si>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</si>
  <si>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</si>
  <si>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</si>
  <si>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</si>
  <si>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</si>
  <si>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</si>
  <si>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</si>
  <si>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</si>
  <si>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</si>
  <si>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</si>
  <si>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</si>
  <si>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</si>
  <si>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</si>
  <si>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</si>
  <si>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</si>
  <si>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</si>
  <si>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</si>
  <si>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</si>
  <si>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</si>
  <si>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</si>
  <si>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</si>
  <si>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</si>
  <si>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</si>
  <si>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</si>
  <si>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</si>
  <si>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</si>
  <si>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</si>
  <si>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</si>
  <si>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</si>
  <si>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</si>
  <si>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</si>
  <si>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</si>
  <si>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</si>
  <si>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</si>
  <si>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</si>
  <si>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</si>
  <si>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</si>
  <si>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</si>
  <si>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</si>
  <si>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</si>
  <si>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</si>
  <si>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</si>
  <si>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</si>
  <si>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</si>
  <si>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</si>
  <si>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</si>
  <si>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</si>
  <si>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</si>
  <si>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</si>
  <si>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</si>
  <si>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</si>
  <si>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</si>
  <si>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</si>
  <si>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</si>
  <si>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</si>
  <si>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</si>
  <si>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</si>
  <si>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</si>
  <si>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</si>
  <si>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</si>
  <si>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</si>
  <si>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</si>
  <si>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</si>
  <si>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</si>
  <si>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</si>
  <si>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</si>
  <si>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</si>
  <si>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</si>
  <si>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</si>
  <si>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</si>
  <si>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</si>
  <si>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</si>
  <si>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</si>
  <si>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</si>
  <si>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</si>
  <si>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</si>
  <si>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</si>
  <si>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</si>
  <si>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</si>
  <si>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</si>
  <si>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</si>
  <si>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</si>
  <si>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</si>
  <si>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</si>
  <si>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</si>
  <si>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</si>
  <si>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</si>
  <si>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</si>
  <si>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</si>
  <si>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</si>
  <si>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</si>
  <si>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</si>
  <si>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</si>
  <si>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</si>
  <si>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</si>
  <si>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</si>
  <si>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</si>
  <si>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</si>
  <si>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</si>
  <si>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</si>
  <si>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</si>
  <si>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</si>
  <si>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</si>
  <si>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</si>
  <si>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</si>
  <si>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</si>
  <si>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</si>
  <si>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</si>
  <si>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</si>
  <si>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</si>
  <si>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</si>
  <si>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</si>
  <si>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</si>
  <si>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</si>
  <si>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</si>
  <si>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</si>
  <si>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</si>
  <si>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</si>
  <si>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</si>
  <si>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</si>
  <si>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</si>
  <si>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</si>
  <si>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</si>
  <si>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</si>
  <si>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</si>
  <si>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</si>
  <si>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</si>
  <si>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</si>
  <si>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</si>
  <si>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</si>
  <si>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</si>
  <si>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</si>
  <si>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</si>
  <si>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</si>
  <si>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</si>
  <si>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</si>
  <si>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</si>
  <si>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</si>
  <si>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</si>
  <si>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</si>
  <si>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</si>
  <si>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</si>
  <si>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</si>
  <si>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</si>
  <si>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</si>
  <si>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</si>
  <si>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</si>
  <si>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</si>
  <si>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</si>
  <si>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</si>
  <si>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</si>
  <si>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</si>
  <si>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</si>
  <si>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</si>
  <si>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</si>
  <si>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</si>
  <si>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</si>
  <si>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</si>
  <si>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</si>
  <si>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</si>
  <si>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</si>
  <si>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</si>
  <si>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</si>
  <si>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</si>
  <si>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</si>
  <si>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</si>
  <si>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</si>
  <si>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</si>
  <si>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</si>
  <si>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</si>
  <si>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</si>
  <si>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</si>
  <si>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</si>
  <si>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</si>
  <si>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</si>
  <si>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</si>
  <si>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</si>
  <si>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</si>
  <si>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</si>
  <si>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</si>
  <si>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</si>
  <si>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</si>
  <si>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</si>
  <si>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</si>
  <si>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</si>
  <si>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</si>
  <si>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</si>
  <si>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</si>
  <si>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</si>
  <si>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</si>
  <si>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</si>
  <si>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</si>
  <si>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</si>
  <si>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</si>
  <si>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</si>
  <si>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</si>
  <si>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</si>
  <si>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</si>
  <si>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</si>
  <si>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</si>
  <si>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</si>
  <si>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</si>
  <si>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</si>
  <si>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</si>
  <si>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</si>
  <si>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</si>
  <si>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</si>
  <si>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</si>
  <si>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</si>
  <si>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</si>
  <si>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</si>
  <si>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</si>
  <si>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</si>
  <si>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</si>
  <si>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</si>
  <si>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</si>
  <si>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</si>
  <si>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</si>
  <si>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</si>
  <si>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</si>
  <si>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</si>
  <si>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</si>
  <si>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</si>
  <si>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</si>
  <si>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</si>
  <si>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</si>
  <si>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</si>
  <si>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</si>
  <si>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</si>
  <si>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</si>
  <si>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</si>
  <si>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</si>
  <si>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</si>
  <si>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</si>
  <si>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</si>
  <si>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</si>
  <si>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</si>
  <si>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</si>
  <si>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</si>
  <si>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</si>
  <si>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</si>
  <si>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</si>
  <si>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</si>
  <si>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</si>
  <si>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</si>
  <si>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</si>
  <si>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</si>
  <si>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</si>
  <si>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</si>
  <si>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</si>
  <si>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</si>
  <si>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</si>
  <si>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</si>
  <si>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</si>
  <si>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</si>
  <si>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</si>
  <si>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</si>
  <si>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</si>
  <si>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</si>
  <si>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</si>
  <si>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</si>
  <si>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</si>
  <si>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</si>
  <si>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</si>
  <si>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</si>
  <si>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</si>
  <si>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</si>
  <si>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</si>
  <si>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</si>
  <si>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</si>
  <si>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</si>
  <si>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</si>
  <si>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</si>
  <si>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</si>
  <si>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</si>
  <si>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</si>
  <si>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</si>
  <si>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</si>
  <si>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</si>
  <si>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</si>
  <si>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</si>
  <si>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</si>
  <si>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</si>
  <si>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</si>
  <si>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</si>
  <si>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</si>
  <si>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</si>
  <si>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</si>
  <si>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</si>
  <si>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</si>
  <si>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</si>
  <si>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</si>
  <si>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</si>
  <si>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</si>
  <si>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</si>
  <si>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</si>
  <si>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</si>
  <si>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</si>
  <si>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</si>
  <si>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</si>
  <si>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</si>
  <si>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</si>
  <si>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</si>
  <si>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</si>
  <si>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</si>
  <si>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</si>
  <si>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</si>
  <si>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</si>
  <si>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</si>
  <si>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</si>
  <si>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</si>
  <si>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</si>
  <si>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</si>
  <si>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</si>
  <si>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</si>
  <si>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</si>
  <si>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</si>
  <si>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</si>
  <si>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</si>
  <si>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</si>
  <si>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</si>
  <si>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</si>
  <si>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</si>
  <si>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</si>
  <si>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</si>
  <si>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</si>
  <si>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</si>
  <si>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</si>
  <si>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</si>
  <si>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</si>
  <si>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</si>
  <si>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</si>
  <si>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</si>
  <si>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</si>
  <si>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</si>
  <si>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</si>
  <si>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</si>
  <si>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</si>
  <si>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</si>
  <si>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</si>
  <si>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</si>
  <si>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</si>
  <si>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</si>
  <si>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</si>
  <si>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</si>
  <si>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</si>
  <si>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</si>
  <si>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</si>
  <si>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</si>
  <si>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</si>
  <si>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</si>
  <si>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</si>
  <si>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</si>
  <si>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</si>
  <si>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</si>
  <si>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</si>
  <si>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</si>
  <si>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</si>
  <si>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</si>
  <si>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</si>
  <si>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</si>
  <si>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</si>
  <si>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</si>
  <si>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</si>
  <si>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</si>
  <si>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</si>
  <si>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</si>
  <si>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</si>
  <si>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</si>
  <si>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</si>
  <si>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</si>
  <si>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</si>
  <si>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</si>
  <si>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</si>
  <si>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</si>
  <si>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</si>
  <si>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</si>
  <si>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</si>
  <si>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</si>
  <si>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</si>
  <si>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</si>
  <si>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</si>
  <si>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</si>
  <si>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</si>
  <si>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</si>
  <si>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</si>
  <si>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</si>
  <si>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</si>
  <si>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</si>
  <si>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</si>
  <si>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</si>
  <si>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</si>
  <si>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</si>
  <si>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</si>
  <si>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</si>
  <si>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</si>
  <si>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</si>
  <si>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</si>
  <si>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</si>
  <si>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</si>
  <si>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</si>
  <si>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</si>
  <si>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</si>
  <si>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</si>
  <si>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</si>
  <si>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</si>
  <si>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</si>
  <si>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</si>
  <si>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</si>
  <si>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</si>
  <si>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</si>
  <si>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</si>
  <si>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</si>
  <si>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</si>
  <si>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</si>
  <si>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</si>
  <si>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</si>
  <si>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</si>
  <si>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</si>
  <si>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</si>
  <si>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</si>
  <si>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</si>
  <si>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</si>
  <si>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</si>
  <si>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</si>
  <si>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</si>
  <si>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</si>
  <si>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</si>
  <si>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</si>
  <si>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</si>
  <si>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</si>
  <si>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</si>
  <si>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</si>
  <si>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</si>
  <si>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</si>
  <si>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</si>
  <si>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</si>
  <si>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</si>
  <si>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</si>
  <si>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</si>
  <si>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</si>
  <si>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</si>
  <si>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</si>
  <si>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</si>
  <si>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</si>
  <si>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</si>
  <si>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</si>
  <si>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</si>
  <si>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</si>
  <si>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</si>
  <si>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</si>
  <si>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</si>
  <si>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</si>
  <si>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</si>
  <si>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</si>
  <si>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</si>
  <si>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</si>
  <si>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</si>
  <si>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</si>
  <si>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</si>
  <si>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</si>
  <si>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</si>
  <si>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</si>
  <si>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</si>
  <si>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</si>
  <si>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</si>
  <si>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</si>
  <si>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</si>
  <si>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</si>
  <si>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</si>
  <si>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</si>
  <si>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</si>
  <si>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</si>
  <si>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</si>
  <si>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</si>
  <si>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</si>
  <si>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</si>
  <si>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</si>
  <si>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</si>
  <si>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</si>
  <si>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</si>
  <si>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</si>
  <si>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</si>
  <si>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</si>
  <si>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</si>
  <si>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</si>
  <si>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</si>
  <si>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</si>
  <si>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</si>
  <si>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</si>
  <si>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</si>
  <si>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</si>
  <si>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</si>
  <si>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</si>
  <si>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</si>
  <si>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</si>
  <si>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</si>
  <si>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</si>
  <si>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</si>
  <si>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</si>
  <si>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</si>
  <si>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</si>
  <si>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</si>
  <si>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</si>
  <si>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</si>
  <si>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</si>
  <si>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</si>
  <si>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</si>
  <si>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</si>
  <si>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</si>
  <si>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</si>
  <si>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</si>
  <si>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</si>
  <si>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</si>
  <si>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</si>
  <si>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</si>
  <si>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</si>
  <si>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</si>
  <si>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</si>
  <si>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</si>
  <si>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</si>
  <si>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</si>
  <si>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</si>
  <si>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</si>
  <si>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</si>
  <si>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</si>
  <si>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</si>
  <si>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</si>
  <si>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</si>
  <si>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</si>
  <si>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</si>
  <si>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</si>
  <si>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</si>
  <si>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</si>
  <si>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</si>
  <si>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</si>
  <si>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</si>
  <si>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</si>
  <si>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</si>
  <si>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</si>
  <si>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</si>
  <si>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</si>
  <si>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</si>
  <si>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</si>
  <si>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</si>
  <si>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</si>
  <si>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</si>
  <si>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</si>
  <si>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</si>
  <si>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</si>
  <si>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</si>
  <si>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</si>
  <si>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</si>
  <si>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</si>
  <si>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</si>
  <si>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</si>
  <si>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</si>
  <si>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</si>
  <si>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</si>
  <si>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</si>
  <si>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</si>
  <si>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</si>
  <si>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</si>
  <si>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</si>
  <si>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</si>
  <si>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</si>
  <si>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</si>
  <si>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</si>
  <si>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</si>
  <si>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</si>
  <si>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</si>
  <si>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</si>
  <si>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</si>
  <si>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</si>
  <si>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</si>
  <si>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</si>
  <si>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</si>
  <si>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</si>
  <si>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</si>
  <si>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</si>
  <si>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</si>
  <si>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</si>
  <si>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</si>
  <si>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</si>
  <si>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</si>
  <si>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</si>
  <si>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</si>
  <si>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</si>
  <si>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</si>
  <si>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</si>
  <si>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</si>
  <si>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</si>
  <si>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</si>
  <si>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</si>
  <si>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</si>
  <si>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</si>
  <si>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</si>
  <si>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</si>
  <si>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</si>
  <si>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</si>
  <si>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</si>
  <si>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</si>
  <si>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</si>
  <si>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</si>
  <si>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</si>
  <si>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</si>
  <si>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</si>
  <si>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</si>
  <si>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</si>
  <si>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</si>
  <si>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</si>
  <si>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</si>
  <si>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</si>
  <si>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</si>
  <si>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</si>
  <si>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</si>
  <si>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</si>
  <si>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</si>
  <si>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</si>
  <si>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</si>
  <si>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</si>
  <si>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</si>
  <si>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</si>
  <si>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</si>
  <si>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</si>
  <si>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</si>
  <si>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</si>
  <si>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</si>
  <si>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</si>
  <si>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</si>
  <si>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</si>
  <si>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</si>
  <si>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</si>
  <si>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</si>
  <si>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</si>
  <si>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</si>
  <si>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</si>
  <si>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</si>
  <si>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</si>
  <si>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</si>
  <si>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</si>
  <si>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</si>
  <si>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</si>
  <si>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</si>
  <si>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</si>
  <si>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</si>
  <si>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</si>
  <si>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</si>
  <si>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</si>
  <si>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</si>
  <si>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</si>
  <si>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</si>
  <si>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</si>
  <si>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</si>
  <si>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</si>
  <si>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</si>
  <si>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</si>
  <si>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</si>
  <si>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</si>
  <si>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</si>
  <si>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</si>
  <si>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</si>
  <si>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</si>
  <si>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</si>
  <si>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</si>
  <si>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</si>
  <si>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</si>
  <si>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</si>
  <si>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</si>
  <si>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</si>
  <si>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</si>
  <si>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</si>
  <si>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</si>
  <si>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</si>
  <si>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</si>
  <si>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</si>
  <si>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</si>
  <si>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</si>
  <si>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</si>
  <si>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</si>
  <si>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</si>
  <si>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</si>
  <si>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</si>
  <si>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</si>
  <si>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</si>
  <si>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</si>
  <si>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</si>
  <si>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</si>
  <si>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</si>
  <si>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</si>
  <si>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</si>
  <si>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</si>
  <si>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</si>
  <si>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</si>
  <si>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</si>
  <si>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</si>
  <si>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</si>
  <si>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</si>
  <si>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</si>
  <si>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</si>
  <si>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</si>
  <si>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</si>
  <si>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</si>
  <si>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</si>
  <si>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</si>
  <si>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</si>
  <si>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</si>
  <si>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</si>
  <si>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</si>
  <si>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</si>
  <si>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</si>
  <si>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</si>
  <si>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</si>
  <si>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</si>
  <si>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</si>
  <si>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</si>
  <si>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</si>
  <si>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</si>
  <si>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</si>
  <si>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</si>
  <si>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</si>
  <si>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</si>
  <si>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</si>
  <si>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</si>
  <si>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</si>
  <si>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</si>
  <si>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</si>
  <si>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</si>
  <si>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</si>
  <si>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</si>
  <si>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</si>
  <si>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</si>
  <si>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</si>
  <si>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</si>
  <si>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</si>
  <si>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</si>
  <si>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</si>
  <si>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</si>
  <si>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</si>
  <si>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</si>
  <si>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</si>
  <si>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</si>
  <si>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</si>
  <si>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</si>
  <si>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</si>
  <si>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</si>
  <si>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</si>
  <si>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</si>
  <si>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</si>
  <si>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</si>
  <si>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</si>
  <si>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</si>
  <si>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</si>
  <si>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</si>
  <si>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</si>
  <si>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</si>
  <si>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</si>
  <si>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</si>
  <si>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</si>
  <si>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</si>
  <si>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</si>
  <si>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</si>
  <si>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</si>
  <si>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</si>
  <si>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</si>
  <si>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</si>
  <si>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</si>
  <si>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</si>
  <si>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</si>
  <si>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</si>
  <si>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</si>
  <si>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</si>
  <si>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</si>
  <si>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</si>
  <si>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</si>
  <si>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</si>
  <si>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</si>
  <si>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</si>
  <si>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</si>
  <si>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</si>
  <si>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</si>
  <si>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</si>
  <si>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</si>
  <si>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</si>
  <si>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</si>
  <si>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</si>
  <si>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</si>
  <si>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</si>
  <si>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</si>
  <si>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</si>
  <si>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</si>
  <si>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</si>
  <si>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</si>
  <si>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</si>
  <si>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</si>
  <si>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</si>
  <si>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</si>
  <si>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</si>
  <si>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</si>
  <si>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</si>
  <si>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</si>
  <si>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</si>
  <si>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</si>
  <si>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</si>
  <si>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</si>
  <si>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</si>
  <si>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</si>
  <si>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</si>
  <si>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</si>
  <si>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</si>
  <si>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</si>
  <si>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</si>
  <si>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</si>
  <si>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</si>
  <si>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</si>
  <si>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</si>
  <si>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</si>
  <si>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</si>
  <si>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</si>
  <si>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</si>
  <si>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</si>
  <si>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</si>
  <si>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</si>
  <si>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</si>
  <si>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</si>
  <si>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</si>
  <si>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</si>
  <si>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</si>
  <si>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</si>
  <si>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</si>
  <si>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</si>
  <si>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</si>
  <si>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</si>
  <si>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</si>
  <si>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</si>
  <si>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</si>
  <si>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</si>
  <si>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</si>
  <si>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</si>
  <si>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</si>
  <si>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</si>
  <si>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</si>
  <si>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</si>
  <si>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</si>
  <si>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</si>
  <si>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</si>
  <si>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</si>
  <si>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</si>
  <si>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</si>
  <si>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</si>
  <si>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</si>
  <si>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</si>
  <si>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</si>
  <si>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</si>
  <si>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</si>
  <si>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</si>
  <si>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</si>
  <si>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</si>
  <si>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</si>
  <si>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</si>
  <si>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</si>
  <si>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</si>
  <si>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</si>
  <si>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</si>
  <si>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</si>
  <si>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</si>
  <si>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</si>
  <si>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</si>
  <si>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</si>
  <si>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</si>
  <si>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</si>
  <si>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</si>
  <si>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</si>
  <si>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</si>
  <si>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</si>
  <si>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</si>
  <si>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</si>
  <si>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</si>
  <si>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</si>
  <si>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</si>
  <si>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</si>
  <si>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</si>
  <si>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</si>
  <si>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</si>
  <si>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</si>
  <si>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</si>
  <si>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</si>
  <si>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</si>
  <si>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</si>
  <si>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</si>
  <si>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</si>
  <si>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</si>
  <si>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</si>
  <si>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</si>
  <si>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</si>
  <si>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</si>
  <si>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</si>
  <si>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</si>
  <si>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</si>
  <si>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</si>
  <si>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</si>
  <si>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</si>
  <si>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</si>
  <si>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</si>
  <si>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</si>
  <si>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</si>
  <si>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</si>
  <si>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</si>
  <si>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</si>
  <si>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</si>
  <si>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</si>
  <si>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</si>
  <si>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</si>
  <si>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</si>
  <si>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</si>
  <si>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</si>
  <si>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</si>
  <si>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</si>
  <si>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</si>
  <si>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</si>
  <si>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</si>
  <si>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</si>
  <si>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</si>
  <si>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</si>
  <si>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</si>
  <si>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</si>
  <si>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</si>
  <si>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</si>
  <si>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</si>
  <si>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</si>
  <si>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</si>
  <si>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</si>
  <si>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</si>
  <si>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</si>
  <si>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</si>
  <si>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</si>
  <si>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</si>
  <si>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</si>
  <si>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</si>
  <si>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</si>
  <si>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</si>
  <si>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</si>
  <si>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</si>
  <si>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</si>
  <si>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</si>
  <si>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</si>
  <si>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</si>
  <si>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</si>
  <si>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</si>
  <si>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</si>
  <si>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</si>
  <si>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</si>
  <si>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</si>
  <si>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</si>
  <si>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</si>
  <si>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</si>
  <si>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</si>
  <si>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</si>
  <si>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</si>
  <si>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</si>
  <si>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</si>
  <si>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</si>
  <si>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</si>
  <si>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</si>
  <si>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</si>
  <si>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</si>
  <si>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</si>
  <si>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</si>
  <si>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</si>
  <si>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</si>
  <si>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</si>
  <si>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</si>
  <si>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</si>
  <si>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</si>
  <si>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</si>
  <si>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</si>
  <si>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</si>
  <si>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</si>
  <si>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</si>
  <si>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</si>
  <si>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</si>
  <si>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</si>
  <si>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</si>
  <si>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</si>
  <si>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</si>
  <si>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</si>
  <si>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</si>
  <si>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</si>
  <si>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</si>
  <si>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</si>
  <si>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</si>
  <si>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</si>
  <si>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</si>
  <si>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</si>
  <si>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</si>
  <si>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</si>
  <si>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</si>
  <si>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</si>
  <si>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</si>
  <si>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</si>
  <si>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</si>
  <si>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</si>
  <si>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</si>
  <si>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</si>
  <si>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</si>
  <si>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</si>
  <si>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</si>
  <si>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</si>
  <si>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</si>
  <si>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</si>
  <si>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</si>
  <si>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</si>
  <si>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</si>
  <si>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</si>
  <si>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</si>
  <si>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</si>
  <si>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</si>
  <si>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</si>
  <si>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</si>
  <si>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</si>
  <si>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</si>
  <si>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</si>
  <si>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</si>
  <si>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</si>
  <si>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</si>
  <si>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</si>
  <si>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</si>
  <si>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</si>
  <si>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</si>
  <si>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</si>
  <si>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</si>
  <si>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</si>
  <si>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</si>
  <si>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</si>
  <si>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</si>
  <si>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</si>
  <si>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</si>
  <si>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</si>
  <si>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</si>
  <si>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</si>
  <si>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</si>
  <si>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</si>
  <si>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</si>
  <si>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</si>
  <si>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</si>
  <si>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</si>
  <si>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</si>
  <si>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</si>
  <si>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</si>
  <si>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</si>
  <si>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</si>
  <si>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</si>
  <si>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</si>
  <si>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</si>
  <si>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</si>
  <si>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</si>
  <si>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</si>
  <si>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</si>
  <si>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</si>
  <si>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</si>
  <si>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</si>
  <si>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</si>
  <si>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</si>
  <si>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</si>
  <si>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</si>
  <si>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</si>
  <si>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</si>
  <si>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</si>
  <si>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</si>
  <si>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</si>
  <si>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</si>
  <si>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</si>
  <si>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</si>
  <si>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</si>
  <si>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</si>
  <si>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</si>
  <si>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</si>
  <si>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</si>
  <si>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</si>
  <si>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</si>
  <si>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</si>
  <si>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</si>
  <si>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</si>
  <si>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</si>
  <si>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</si>
  <si>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</si>
  <si>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</si>
  <si>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</si>
  <si>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</si>
  <si>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</si>
  <si>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</si>
  <si>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</si>
  <si>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</si>
  <si>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</si>
  <si>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</si>
  <si>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</si>
  <si>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</si>
  <si>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</si>
  <si>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</si>
  <si>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</si>
  <si>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</si>
  <si>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</si>
  <si>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</si>
  <si>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</si>
  <si>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</si>
  <si>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</si>
  <si>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</si>
  <si>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</si>
  <si>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</si>
  <si>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</si>
  <si>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</si>
  <si>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</si>
  <si>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</si>
  <si>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</si>
  <si>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</si>
  <si>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</si>
  <si>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</si>
  <si>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</si>
  <si>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</si>
  <si>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</si>
  <si>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</si>
  <si>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</si>
  <si>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</si>
  <si>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</si>
  <si>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</si>
  <si>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</si>
  <si>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</si>
  <si>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</si>
  <si>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</si>
  <si>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</si>
  <si>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</si>
  <si>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</si>
  <si>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</si>
  <si>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</si>
  <si>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</si>
  <si>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</si>
  <si>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</si>
  <si>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</si>
  <si>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</si>
  <si>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</si>
  <si>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</si>
  <si>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</si>
  <si>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</si>
  <si>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</si>
  <si>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</si>
  <si>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</si>
  <si>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</si>
  <si>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</si>
  <si>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</si>
  <si>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</si>
  <si>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</si>
  <si>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</si>
  <si>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</si>
  <si>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</si>
  <si>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</si>
  <si>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</si>
  <si>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</si>
  <si>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</si>
  <si>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</si>
  <si>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</si>
  <si>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</si>
  <si>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</si>
  <si>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</si>
  <si>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</si>
  <si>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</si>
  <si>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</si>
  <si>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</si>
  <si>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</si>
  <si>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</si>
  <si>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</si>
  <si>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</si>
  <si>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</si>
  <si>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</si>
  <si>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</si>
  <si>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</si>
  <si>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</si>
  <si>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</si>
  <si>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</si>
  <si>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</si>
  <si>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</si>
  <si>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</si>
  <si>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</si>
  <si>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</si>
  <si>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</si>
  <si>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</si>
  <si>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</si>
  <si>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</si>
  <si>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</si>
  <si>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</si>
  <si>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</si>
  <si>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</si>
  <si>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</si>
  <si>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</si>
  <si>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</si>
  <si>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</si>
  <si>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</si>
  <si>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</si>
  <si>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</si>
  <si>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</si>
  <si>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</si>
  <si>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</si>
  <si>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</si>
  <si>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</si>
  <si>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</si>
  <si>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</si>
  <si>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</si>
  <si>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</si>
  <si>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</si>
  <si>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</si>
  <si>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</si>
  <si>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</si>
  <si>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</si>
  <si>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</si>
  <si>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</si>
  <si>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</si>
  <si>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</si>
  <si>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</si>
  <si>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</si>
  <si>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</si>
  <si>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</si>
  <si>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</si>
  <si>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</si>
  <si>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</si>
  <si>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</si>
  <si>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</si>
  <si>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</si>
  <si>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</si>
  <si>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</si>
  <si>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</si>
  <si>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</si>
  <si>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</si>
  <si>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</si>
  <si>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</si>
  <si>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</si>
  <si>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</si>
  <si>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</si>
  <si>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</si>
  <si>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</si>
  <si>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</si>
  <si>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</si>
  <si>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</si>
  <si>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</si>
  <si>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</si>
  <si>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</si>
  <si>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</si>
  <si>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</si>
  <si>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</si>
  <si>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</si>
  <si>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</si>
  <si>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</si>
  <si>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</si>
  <si>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</si>
  <si>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</si>
  <si>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</si>
  <si>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</si>
  <si>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</si>
  <si>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</si>
  <si>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</si>
  <si>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</si>
  <si>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</si>
  <si>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</si>
  <si>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</si>
  <si>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</si>
  <si>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</si>
  <si>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</si>
  <si>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</si>
  <si>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</si>
  <si>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</si>
  <si>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</si>
  <si>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</si>
  <si>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</si>
  <si>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</si>
  <si>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</si>
  <si>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</si>
  <si>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</si>
  <si>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</si>
  <si>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</si>
  <si>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</si>
  <si>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</si>
  <si>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</si>
  <si>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</si>
  <si>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</si>
  <si>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</si>
  <si>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</si>
  <si>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</si>
  <si>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</si>
  <si>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</si>
  <si>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</si>
  <si>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</si>
  <si>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</si>
  <si>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</si>
  <si>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</si>
  <si>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</si>
  <si>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</si>
  <si>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</si>
  <si>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</si>
  <si>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</si>
  <si>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</si>
  <si>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</si>
  <si>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</si>
  <si>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</si>
  <si>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</si>
  <si>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</si>
  <si>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</si>
  <si>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</si>
  <si>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</si>
  <si>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</si>
  <si>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</si>
  <si>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</si>
  <si>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</si>
  <si>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</si>
  <si>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</si>
  <si>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</si>
  <si>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</si>
  <si>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</si>
  <si>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</si>
  <si>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</si>
  <si>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</si>
  <si>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</si>
  <si>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</si>
  <si>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</si>
  <si>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</si>
  <si>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</si>
  <si>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</si>
  <si>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</si>
  <si>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</si>
  <si>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</si>
  <si>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</si>
  <si>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</si>
  <si>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</si>
  <si>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</si>
  <si>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</si>
  <si>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</si>
  <si>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</si>
  <si>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</si>
  <si>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</si>
  <si>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</si>
  <si>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</si>
  <si>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</si>
  <si>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</si>
  <si>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</si>
  <si>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</si>
  <si>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</si>
  <si>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</si>
  <si>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</si>
  <si>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</si>
  <si>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</si>
  <si>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</si>
  <si>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</si>
  <si>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</si>
  <si>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</si>
  <si>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</si>
  <si>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</si>
  <si>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</si>
  <si>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</si>
  <si>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</si>
  <si>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</si>
  <si>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</si>
  <si>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</si>
  <si>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</si>
  <si>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</si>
  <si>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</si>
  <si>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</si>
  <si>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</si>
  <si>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</si>
  <si>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</si>
  <si>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</si>
  <si>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</si>
  <si>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</si>
  <si>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</si>
  <si>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</si>
  <si>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</si>
  <si>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</si>
  <si>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</si>
  <si>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</si>
  <si>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</si>
  <si>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</si>
  <si>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</si>
  <si>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</si>
  <si>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</si>
  <si>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</si>
  <si>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</si>
  <si>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</si>
  <si>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</si>
  <si>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</si>
  <si>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</si>
  <si>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</si>
  <si>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</si>
  <si>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</si>
  <si>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</si>
  <si>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</si>
  <si>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</si>
  <si>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</si>
  <si>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</si>
  <si>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</si>
  <si>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</si>
  <si>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</si>
  <si>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</si>
  <si>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</si>
  <si>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</si>
  <si>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</si>
  <si>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</si>
  <si>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</si>
  <si>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</si>
  <si>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</si>
  <si>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</si>
  <si>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</si>
  <si>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</si>
  <si>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</si>
  <si>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</si>
  <si>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</si>
  <si>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</si>
  <si>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</si>
  <si>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</si>
  <si>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</si>
  <si>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</si>
  <si>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</si>
  <si>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</si>
  <si>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</si>
  <si>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</si>
  <si>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</si>
  <si>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</si>
  <si>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</si>
  <si>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</si>
  <si>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</si>
  <si>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</si>
  <si>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</si>
  <si>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</si>
  <si>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</si>
  <si>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</si>
  <si>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</si>
  <si>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</si>
  <si>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</si>
  <si>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</si>
  <si>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</si>
  <si>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</si>
  <si>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</si>
  <si>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</si>
  <si>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</si>
  <si>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</si>
  <si>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</si>
  <si>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</si>
  <si>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</si>
  <si>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</si>
  <si>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</si>
  <si>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</si>
  <si>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</si>
  <si>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</si>
  <si>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</si>
  <si>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</si>
  <si>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</si>
  <si>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</si>
  <si>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</si>
  <si>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</si>
  <si>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</si>
  <si>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</si>
  <si>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</si>
  <si>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</si>
  <si>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</si>
  <si>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</si>
  <si>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</si>
  <si>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</si>
  <si>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</si>
  <si>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</si>
  <si>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</si>
  <si>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</si>
  <si>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</si>
  <si>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</si>
  <si>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</si>
  <si>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</si>
  <si>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</si>
  <si>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</si>
  <si>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</si>
  <si>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</si>
  <si>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</si>
  <si>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</si>
  <si>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</si>
  <si>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</si>
  <si>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</si>
  <si>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</si>
  <si>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</si>
  <si>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</si>
  <si>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</si>
  <si>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</si>
  <si>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</si>
  <si>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</si>
  <si>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</si>
  <si>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</si>
  <si>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</si>
  <si>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</si>
  <si>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</si>
  <si>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</si>
  <si>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</si>
  <si>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</si>
  <si>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</si>
  <si>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</si>
  <si>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</si>
  <si>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</si>
  <si>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</si>
  <si>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</si>
  <si>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</si>
  <si>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</si>
  <si>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</si>
  <si>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</si>
  <si>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</si>
  <si>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</si>
  <si>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</si>
  <si>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</si>
  <si>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</si>
  <si>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</si>
  <si>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</si>
  <si>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</si>
  <si>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</si>
  <si>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</si>
  <si>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</si>
  <si>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</si>
  <si>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</si>
  <si>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</si>
  <si>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</si>
  <si>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</si>
  <si>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</si>
  <si>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</si>
  <si>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</si>
  <si>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</si>
  <si>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</si>
  <si>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</si>
  <si>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</si>
  <si>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</si>
  <si>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</si>
  <si>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</si>
  <si>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</si>
  <si>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</si>
  <si>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</si>
  <si>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</si>
  <si>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</si>
  <si>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</si>
  <si>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</si>
  <si>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</si>
  <si>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</si>
  <si>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</si>
  <si>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</si>
  <si>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</si>
  <si>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</si>
  <si>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</si>
  <si>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</si>
  <si>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</si>
  <si>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</si>
  <si>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</si>
  <si>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</si>
  <si>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</si>
  <si>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</si>
  <si>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</si>
  <si>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</si>
  <si>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</si>
  <si>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</si>
  <si>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</si>
  <si>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</si>
  <si>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</si>
  <si>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</si>
  <si>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</si>
  <si>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</si>
  <si>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</si>
  <si>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</si>
  <si>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</si>
  <si>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</si>
  <si>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</si>
  <si>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</si>
  <si>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</si>
  <si>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</si>
  <si>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</si>
  <si>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</si>
  <si>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</si>
  <si>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</si>
  <si>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</si>
  <si>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</si>
  <si>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</si>
  <si>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</si>
  <si>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</si>
  <si>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</si>
  <si>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</si>
  <si>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</si>
  <si>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</si>
  <si>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</si>
  <si>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</si>
  <si>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</si>
  <si>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</si>
  <si>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</si>
  <si>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</si>
  <si>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</si>
  <si>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</si>
  <si>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</si>
  <si>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</si>
  <si>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</si>
  <si>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</si>
  <si>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</si>
  <si>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</si>
  <si>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</si>
  <si>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</si>
  <si>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</si>
  <si>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</si>
  <si>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</si>
  <si>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</si>
  <si>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</si>
  <si>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</si>
  <si>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</si>
  <si>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</si>
  <si>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</si>
  <si>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</si>
  <si>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</si>
  <si>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</si>
  <si>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</si>
  <si>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</si>
  <si>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</si>
  <si>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</si>
  <si>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</si>
  <si>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</si>
  <si>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</si>
  <si>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</si>
  <si>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</si>
  <si>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</si>
  <si>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</si>
  <si>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</si>
  <si>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</si>
  <si>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</si>
  <si>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</si>
  <si>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</si>
  <si>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</si>
  <si>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</si>
  <si>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</si>
  <si>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</si>
  <si>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</si>
  <si>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</si>
  <si>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</si>
  <si>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</si>
  <si>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</si>
  <si>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</si>
  <si>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</si>
  <si>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</si>
  <si>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</si>
  <si>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</si>
  <si>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</si>
  <si>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</si>
  <si>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</si>
  <si>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</si>
  <si>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</si>
  <si>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</si>
  <si>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</si>
  <si>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</si>
  <si>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</si>
  <si>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</si>
  <si>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</si>
  <si>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</si>
  <si>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</si>
  <si>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</si>
  <si>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</si>
  <si>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</si>
  <si>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</si>
  <si>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</si>
  <si>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</si>
  <si>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</si>
  <si>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</si>
  <si>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</si>
  <si>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</si>
  <si>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</si>
  <si>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</si>
  <si>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</si>
  <si>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</si>
  <si>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</si>
  <si>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</si>
  <si>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</si>
  <si>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</si>
  <si>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</si>
  <si>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</si>
  <si>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</si>
  <si>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</si>
  <si>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</si>
  <si>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</si>
  <si>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</si>
  <si>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</si>
  <si>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</si>
  <si>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</si>
  <si>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</si>
  <si>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</si>
  <si>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</si>
  <si>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</si>
  <si>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</si>
  <si>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</si>
  <si>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</si>
  <si>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</si>
  <si>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</si>
  <si>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</si>
  <si>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</si>
  <si>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</si>
  <si>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</si>
  <si>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</si>
  <si>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</si>
  <si>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</si>
  <si>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</si>
  <si>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</si>
  <si>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</si>
  <si>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</si>
  <si>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</si>
  <si>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</si>
  <si>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</si>
  <si>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</si>
  <si>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</si>
  <si>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</si>
  <si>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</si>
  <si>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</si>
  <si>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</si>
  <si>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</si>
  <si>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</si>
  <si>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</si>
  <si>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</si>
  <si>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</si>
  <si>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</si>
  <si>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</si>
  <si>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</si>
  <si>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</si>
  <si>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</si>
  <si>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</si>
  <si>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</si>
  <si>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</si>
  <si>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</si>
  <si>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</si>
  <si>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</si>
  <si>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</si>
  <si>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</si>
  <si>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</si>
  <si>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</si>
  <si>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</si>
  <si>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</si>
  <si>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</si>
  <si>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</si>
  <si>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</si>
  <si>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</si>
  <si>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</si>
  <si>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</si>
  <si>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</si>
  <si>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</si>
  <si>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</si>
  <si>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</si>
  <si>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</si>
  <si>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</si>
  <si>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</si>
  <si>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</si>
  <si>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</si>
  <si>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</si>
  <si>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</si>
  <si>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</si>
  <si>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</si>
  <si>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</si>
  <si>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</si>
  <si>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</si>
  <si>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</si>
  <si>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</si>
  <si>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</si>
  <si>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</si>
  <si>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</si>
  <si>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</si>
  <si>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</si>
  <si>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</si>
  <si>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</si>
  <si>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</si>
  <si>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</si>
  <si>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</si>
  <si>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</si>
  <si>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</si>
  <si>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</si>
  <si>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</si>
  <si>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</si>
  <si>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</si>
  <si>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</si>
  <si>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</si>
  <si>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</si>
  <si>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</si>
  <si>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</si>
  <si>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</si>
  <si>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</si>
  <si>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</si>
  <si>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</si>
  <si>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</si>
  <si>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</si>
  <si>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</si>
  <si>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</si>
  <si>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</si>
  <si>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</si>
  <si>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</si>
  <si>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</si>
  <si>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</si>
  <si>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</si>
  <si>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</si>
  <si>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</si>
  <si>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</si>
  <si>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</si>
  <si>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</si>
  <si>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</si>
  <si>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</si>
  <si>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</si>
  <si>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</si>
  <si>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</si>
  <si>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</si>
  <si>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</si>
  <si>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</si>
  <si>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</si>
  <si>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</si>
  <si>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</si>
  <si>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</si>
  <si>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</si>
  <si>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</si>
  <si>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</si>
  <si>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</si>
  <si>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</si>
  <si>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</si>
  <si>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</si>
  <si>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</si>
  <si>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</si>
  <si>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</si>
  <si>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</si>
  <si>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</si>
  <si>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</si>
  <si>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</si>
  <si>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</si>
  <si>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</si>
  <si>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</si>
  <si>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</si>
  <si>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</si>
  <si>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</si>
  <si>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</si>
  <si>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</si>
  <si>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</si>
  <si>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</si>
  <si>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</si>
  <si>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</si>
  <si>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</si>
  <si>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</si>
  <si>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</si>
  <si>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</si>
  <si>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</si>
  <si>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</si>
  <si>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</si>
  <si>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</si>
  <si>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</si>
  <si>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</si>
  <si>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</si>
  <si>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</si>
  <si>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</si>
  <si>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</si>
  <si>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</si>
  <si>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</si>
  <si>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</si>
  <si>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</si>
  <si>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</si>
  <si>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</si>
  <si>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</si>
  <si>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</si>
  <si>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</si>
  <si>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</si>
  <si>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</si>
  <si>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</si>
  <si>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</si>
  <si>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</si>
  <si>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</si>
  <si>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</si>
  <si>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</si>
  <si>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</si>
  <si>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</si>
  <si>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</si>
  <si>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</si>
  <si>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</si>
  <si>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</si>
  <si>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</si>
  <si>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</si>
  <si>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</si>
  <si>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</si>
  <si>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</si>
  <si>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</si>
  <si>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</si>
  <si>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</si>
  <si>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</si>
  <si>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</si>
  <si>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</si>
  <si>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</si>
  <si>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</si>
  <si>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</si>
  <si>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</si>
  <si>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</si>
  <si>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</si>
  <si>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</si>
  <si>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</si>
  <si>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</si>
  <si>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</si>
  <si>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</si>
  <si>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</si>
  <si>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</si>
  <si>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</si>
  <si>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</si>
  <si>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</si>
  <si>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</si>
  <si>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</si>
  <si>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</si>
  <si>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</si>
  <si>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</si>
  <si>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</si>
  <si>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</si>
  <si>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</si>
  <si>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</si>
  <si>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</si>
  <si>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</si>
  <si>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</si>
  <si>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</si>
  <si>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</si>
  <si>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</si>
  <si>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</si>
  <si>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</si>
  <si>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</si>
  <si>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</si>
  <si>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</si>
  <si>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</si>
  <si>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</si>
  <si>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</si>
  <si>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</si>
  <si>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</si>
  <si>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</si>
  <si>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</si>
  <si>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</si>
  <si>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</si>
  <si>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</si>
  <si>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</si>
  <si>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</si>
  <si>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</si>
  <si>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</si>
  <si>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</si>
  <si>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</si>
  <si>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</si>
  <si>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</si>
  <si>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</si>
  <si>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</si>
  <si>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</si>
  <si>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</si>
  <si>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</si>
  <si>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</si>
  <si>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</si>
  <si>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</si>
  <si>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</si>
  <si>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</si>
  <si>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</si>
  <si>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</si>
  <si>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</si>
  <si>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</si>
  <si>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</si>
  <si>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</si>
  <si>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</si>
  <si>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</si>
  <si>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</si>
  <si>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</si>
  <si>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</si>
  <si>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</si>
  <si>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</si>
  <si>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</si>
  <si>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</si>
  <si>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</si>
  <si>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</si>
  <si>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</si>
  <si>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</si>
  <si>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</si>
  <si>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</si>
  <si>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</si>
  <si>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</si>
  <si>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</si>
  <si>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</si>
  <si>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</si>
  <si>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</si>
  <si>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</si>
  <si>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</si>
  <si>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</si>
  <si>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</si>
  <si>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</si>
  <si>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</si>
  <si>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</si>
  <si>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</si>
  <si>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</si>
  <si>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</si>
  <si>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</si>
  <si>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</si>
  <si>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</si>
  <si>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</si>
  <si>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</si>
  <si>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</si>
  <si>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</si>
  <si>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</si>
  <si>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</si>
  <si>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</si>
  <si>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</si>
  <si>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</si>
  <si>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</si>
  <si>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</si>
  <si>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</si>
  <si>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</si>
  <si>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</si>
  <si>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</si>
  <si>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</si>
  <si>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</si>
  <si>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</si>
  <si>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</si>
  <si>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</si>
  <si>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</si>
  <si>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</si>
  <si>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</si>
  <si>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</si>
  <si>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</si>
  <si>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</si>
  <si>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</si>
  <si>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</si>
  <si>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</si>
  <si>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</si>
  <si>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</si>
  <si>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</si>
  <si>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</si>
  <si>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</si>
  <si>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</si>
  <si>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</si>
  <si>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</si>
  <si>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</si>
  <si>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</si>
  <si>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</si>
  <si>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</si>
  <si>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</si>
  <si>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</si>
  <si>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</si>
  <si>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</si>
  <si>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</si>
  <si>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</si>
  <si>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</si>
  <si>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</si>
  <si>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</si>
  <si>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</si>
  <si>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</si>
  <si>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</si>
  <si>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</si>
  <si>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</si>
  <si>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</si>
  <si>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</si>
  <si>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</si>
  <si>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</si>
  <si>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</si>
  <si>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</si>
  <si>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</si>
  <si>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</si>
  <si>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</si>
  <si>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</si>
  <si>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</si>
  <si>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</si>
  <si>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</si>
  <si>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</si>
  <si>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</si>
  <si>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</si>
  <si>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</si>
  <si>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</si>
  <si>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</si>
  <si>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</si>
  <si>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</si>
  <si>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</si>
  <si>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</si>
  <si>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</si>
  <si>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</si>
  <si>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</si>
  <si>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</si>
  <si>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</si>
  <si>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</si>
  <si>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</si>
  <si>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</si>
  <si>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</si>
  <si>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</si>
  <si>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</si>
  <si>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</si>
  <si>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</si>
  <si>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</si>
  <si>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</si>
  <si>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</si>
  <si>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</si>
  <si>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</si>
  <si>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</si>
  <si>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</si>
  <si>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</si>
  <si>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</si>
  <si>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</si>
  <si>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</si>
  <si>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</si>
  <si>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</si>
  <si>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</si>
  <si>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</si>
  <si>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</si>
  <si>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</si>
  <si>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</si>
  <si>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</si>
  <si>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</si>
  <si>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</si>
  <si>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</si>
  <si>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</si>
  <si>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</si>
  <si>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</si>
  <si>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</si>
  <si>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</si>
  <si>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</si>
  <si>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</si>
  <si>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</si>
  <si>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</si>
  <si>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</si>
  <si>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</si>
  <si>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</si>
  <si>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</si>
  <si>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</si>
  <si>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</si>
  <si>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</si>
  <si>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</si>
  <si>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</si>
  <si>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</si>
  <si>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</si>
  <si>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</si>
  <si>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</si>
  <si>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</si>
  <si>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</si>
  <si>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</si>
  <si>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</si>
  <si>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</si>
  <si>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</si>
  <si>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</si>
  <si>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</si>
  <si>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</si>
  <si>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</si>
  <si>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</si>
  <si>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</si>
  <si>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</si>
  <si>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</si>
  <si>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</si>
  <si>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</si>
  <si>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</si>
  <si>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</si>
  <si>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</si>
  <si>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</si>
  <si>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</si>
  <si>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</si>
  <si>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</si>
  <si>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</si>
  <si>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</si>
  <si>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</si>
  <si>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</si>
  <si>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</si>
  <si>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</si>
  <si>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</si>
  <si>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</si>
  <si>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</si>
  <si>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</si>
  <si>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</si>
  <si>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</si>
  <si>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</si>
  <si>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</si>
  <si>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</si>
  <si>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</si>
  <si>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</si>
  <si>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</si>
  <si>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</si>
  <si>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</si>
  <si>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</si>
  <si>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</si>
  <si>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</si>
  <si>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</si>
  <si>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</si>
  <si>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</si>
  <si>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</si>
  <si>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</si>
  <si>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</si>
  <si>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</si>
  <si>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</si>
  <si>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</si>
  <si>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</si>
  <si>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</si>
  <si>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</si>
  <si>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</si>
  <si>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</si>
  <si>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</si>
  <si>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</si>
  <si>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</si>
  <si>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</si>
  <si>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</si>
  <si>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</si>
  <si>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</si>
  <si>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</si>
  <si>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</si>
  <si>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</si>
  <si>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</si>
  <si>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</si>
  <si>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</si>
  <si>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</si>
  <si>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</si>
  <si>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</si>
  <si>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</si>
  <si>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</si>
  <si>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</si>
  <si>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</si>
  <si>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</si>
  <si>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</si>
  <si>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</si>
  <si>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</si>
  <si>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</si>
  <si>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</si>
  <si>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</si>
  <si>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</si>
  <si>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</si>
  <si>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</si>
  <si>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</si>
  <si>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</si>
  <si>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</si>
  <si>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</si>
  <si>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</si>
  <si>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</si>
  <si>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</si>
  <si>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</si>
  <si>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</si>
  <si>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</si>
  <si>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</si>
  <si>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</si>
  <si>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</si>
  <si>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</si>
  <si>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</si>
  <si>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</si>
  <si>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</si>
  <si>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</si>
  <si>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</si>
  <si>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</si>
  <si>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</si>
  <si>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</si>
  <si>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</si>
  <si>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</si>
  <si>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</si>
  <si>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</si>
  <si>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</si>
  <si>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</si>
  <si>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</si>
  <si>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</si>
  <si>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</si>
  <si>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</si>
  <si>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</si>
  <si>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</si>
  <si>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</si>
  <si>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</si>
  <si>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</si>
  <si>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</si>
  <si>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</si>
  <si>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</si>
  <si>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</si>
  <si>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</si>
  <si>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</si>
  <si>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</si>
  <si>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</si>
  <si>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</si>
  <si>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</si>
  <si>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</si>
  <si>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</si>
  <si>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</si>
  <si>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</si>
  <si>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</si>
  <si>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</si>
  <si>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</si>
  <si>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</si>
  <si>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</si>
  <si>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</si>
  <si>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</si>
  <si>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</si>
  <si>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</si>
  <si>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</si>
  <si>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</si>
  <si>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</si>
  <si>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</si>
  <si>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</si>
  <si>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</si>
  <si>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</si>
  <si>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</si>
  <si>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</si>
  <si>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</si>
  <si>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</si>
  <si>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</si>
  <si>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</si>
  <si>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</si>
  <si>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</si>
  <si>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</si>
  <si>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</si>
  <si>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</si>
  <si>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</si>
  <si>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</si>
  <si>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</si>
  <si>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</si>
  <si>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</si>
  <si>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</si>
  <si>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</si>
  <si>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</si>
  <si>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</si>
  <si>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</si>
  <si>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</si>
  <si>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</si>
  <si>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</si>
  <si>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</si>
  <si>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</si>
  <si>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</si>
  <si>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</si>
  <si>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</si>
  <si>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</si>
  <si>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</si>
  <si>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</si>
  <si>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</si>
  <si>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</si>
  <si>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</si>
  <si>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</si>
  <si>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</si>
  <si>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</si>
  <si>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</si>
  <si>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</si>
  <si>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</si>
  <si>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</si>
  <si>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</si>
  <si>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</si>
  <si>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</si>
  <si>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</si>
  <si>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</si>
  <si>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</si>
  <si>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</si>
  <si>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</si>
  <si>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</si>
  <si>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</si>
  <si>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</si>
  <si>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</si>
  <si>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</si>
  <si>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</si>
  <si>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</si>
  <si>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</si>
  <si>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</si>
  <si>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</si>
  <si>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</si>
  <si>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</si>
  <si>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</si>
  <si>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</si>
  <si>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</si>
  <si>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</si>
  <si>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</si>
  <si>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</si>
  <si>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</si>
  <si>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</si>
  <si>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</si>
  <si>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</si>
  <si>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</si>
  <si>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</si>
  <si>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</si>
  <si>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</si>
  <si>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</si>
  <si>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</si>
  <si>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</si>
  <si>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</si>
  <si>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</si>
  <si>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</si>
  <si>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</si>
  <si>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</si>
  <si>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</si>
  <si>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</si>
  <si>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</si>
  <si>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</si>
  <si>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</si>
  <si>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</si>
  <si>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</si>
  <si>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</si>
  <si>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</si>
  <si>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</si>
  <si>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</si>
  <si>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</si>
  <si>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</si>
  <si>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</si>
  <si>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</si>
  <si>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</si>
  <si>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</si>
  <si>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</si>
  <si>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</si>
  <si>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</si>
  <si>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</si>
  <si>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</si>
  <si>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</si>
  <si>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</si>
  <si>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</si>
  <si>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</si>
  <si>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</si>
  <si>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</si>
  <si>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</si>
  <si>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</si>
  <si>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</si>
  <si>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</si>
  <si>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</si>
  <si>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</si>
  <si>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</si>
  <si>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</si>
  <si>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</si>
  <si>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</si>
  <si>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</si>
  <si>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</si>
  <si>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</si>
  <si>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</si>
  <si>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</si>
  <si>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</si>
  <si>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</si>
  <si>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</si>
  <si>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</si>
  <si>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</si>
  <si>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</si>
  <si>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</si>
  <si>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</si>
  <si>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</si>
  <si>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</si>
  <si>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</si>
  <si>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</si>
  <si>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</si>
  <si>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</si>
  <si>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</si>
  <si>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</si>
  <si>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</si>
  <si>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</si>
  <si>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</si>
  <si>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</si>
  <si>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</si>
  <si>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</si>
  <si>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</si>
  <si>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</si>
  <si>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</si>
  <si>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</si>
  <si>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</si>
  <si>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</si>
  <si>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</si>
  <si>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</si>
  <si>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</si>
  <si>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</si>
  <si>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</si>
  <si>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</si>
  <si>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</si>
  <si>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</si>
  <si>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</si>
  <si>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</si>
  <si>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</si>
  <si>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</si>
  <si>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</si>
  <si>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</si>
  <si>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</si>
  <si>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</si>
  <si>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</si>
  <si>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</si>
  <si>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</si>
  <si>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</si>
  <si>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</si>
  <si>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</si>
  <si>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</si>
  <si>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</si>
  <si>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</si>
  <si>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</si>
  <si>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</si>
  <si>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</si>
  <si>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</si>
  <si>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</si>
  <si>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</si>
  <si>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</si>
  <si>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</si>
  <si>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</si>
  <si>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</si>
  <si>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</si>
  <si>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</si>
  <si>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</si>
  <si>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</si>
  <si>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</si>
  <si>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</si>
  <si>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</si>
  <si>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</si>
  <si>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</si>
  <si>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</si>
  <si>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</si>
  <si>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</si>
  <si>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</si>
  <si>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</si>
  <si>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</si>
  <si>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</si>
  <si>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</si>
  <si>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</si>
  <si>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</si>
  <si>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</si>
  <si>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</si>
  <si>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</si>
  <si>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</si>
  <si>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</si>
  <si>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</si>
  <si>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</si>
  <si>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</si>
  <si>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</si>
  <si>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</si>
  <si>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</si>
  <si>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</si>
  <si>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</si>
  <si>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</si>
  <si>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</si>
  <si>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</si>
  <si>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</si>
  <si>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</si>
  <si>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</si>
  <si>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</si>
  <si>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</si>
  <si>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</si>
  <si>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</si>
  <si>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</si>
  <si>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</si>
  <si>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</si>
  <si>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</si>
  <si>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</si>
  <si>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</si>
  <si>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</si>
  <si>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</si>
  <si>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</si>
  <si>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</si>
  <si>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</si>
  <si>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</si>
  <si>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</si>
  <si>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</si>
  <si>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</si>
  <si>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</si>
  <si>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</si>
  <si>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</si>
  <si>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</si>
  <si>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</si>
  <si>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</si>
  <si>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</si>
  <si>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</si>
  <si>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</si>
  <si>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</si>
  <si>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</si>
  <si>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</si>
  <si>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</si>
  <si>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</si>
  <si>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</si>
  <si>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</si>
  <si>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</si>
  <si>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</si>
  <si>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</si>
  <si>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</si>
  <si>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</si>
  <si>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</si>
  <si>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</si>
  <si>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</si>
  <si>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</si>
  <si>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</si>
  <si>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</si>
  <si>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</si>
  <si>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</si>
  <si>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</si>
  <si>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</si>
  <si>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</si>
  <si>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</si>
  <si>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</si>
  <si>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</si>
  <si>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</si>
  <si>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</si>
  <si>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</si>
  <si>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</si>
  <si>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</si>
  <si>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</si>
  <si>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</si>
  <si>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</si>
  <si>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</si>
  <si>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</si>
  <si>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</si>
  <si>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</si>
  <si>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</si>
  <si>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</si>
  <si>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</si>
  <si>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</si>
  <si>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</si>
  <si>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</si>
  <si>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</si>
  <si>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</si>
  <si>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</si>
  <si>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</si>
  <si>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</si>
  <si>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</si>
  <si>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</si>
  <si>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</si>
  <si>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</si>
  <si>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</si>
  <si>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</si>
  <si>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</si>
  <si>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</si>
  <si>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</si>
  <si>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</si>
  <si>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</si>
  <si>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</si>
  <si>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</si>
  <si>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</si>
  <si>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</si>
  <si>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</si>
  <si>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</si>
  <si>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</si>
  <si>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</si>
  <si>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</si>
  <si>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</si>
  <si>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</si>
  <si>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</si>
  <si>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</si>
  <si>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</si>
  <si>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</si>
  <si>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</si>
  <si>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</si>
  <si>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</si>
  <si>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</si>
  <si>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</si>
  <si>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</si>
  <si>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</si>
  <si>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</si>
  <si>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</si>
  <si>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</si>
  <si>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</si>
  <si>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</si>
  <si>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</si>
  <si>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</si>
  <si>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</si>
  <si>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</si>
  <si>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</si>
  <si>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</si>
  <si>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</si>
  <si>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</si>
  <si>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</si>
  <si>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</si>
  <si>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</si>
  <si>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</si>
  <si>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</si>
  <si>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</si>
  <si>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</si>
  <si>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</si>
  <si>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</si>
  <si>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</si>
  <si>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</si>
  <si>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</si>
  <si>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</si>
  <si>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</si>
  <si>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</si>
  <si>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</si>
  <si>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</si>
  <si>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</si>
  <si>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</si>
  <si>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</si>
  <si>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</si>
  <si>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</si>
  <si>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</si>
  <si>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</si>
  <si>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</si>
  <si>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</si>
  <si>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</si>
  <si>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</si>
  <si>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</si>
  <si>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</si>
  <si>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</si>
  <si>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</si>
  <si>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</si>
  <si>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</si>
  <si>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</si>
  <si>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</si>
  <si>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</si>
  <si>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</si>
  <si>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</si>
  <si>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</si>
  <si>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</si>
  <si>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</si>
  <si>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</si>
  <si>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</si>
  <si>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</si>
  <si>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</si>
  <si>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</si>
  <si>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</si>
  <si>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</si>
  <si>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</si>
  <si>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</si>
  <si>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</si>
  <si>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</si>
  <si>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</si>
  <si>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</si>
  <si>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</si>
  <si>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</si>
  <si>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</si>
  <si>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</si>
  <si>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</si>
  <si>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</si>
  <si>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</si>
  <si>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</si>
  <si>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</si>
  <si>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</si>
  <si>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</si>
  <si>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</si>
  <si>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</si>
  <si>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</si>
  <si>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</si>
  <si>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</si>
  <si>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</si>
  <si>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</si>
  <si>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</si>
  <si>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</si>
  <si>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</si>
  <si>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</si>
  <si>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</si>
  <si>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</si>
  <si>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</si>
  <si>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</si>
  <si>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</si>
  <si>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</si>
  <si>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</si>
  <si>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</si>
  <si>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</si>
  <si>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</si>
  <si>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</si>
  <si>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</si>
  <si>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</si>
  <si>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</si>
  <si>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</si>
  <si>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</si>
  <si>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</si>
  <si>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</si>
  <si>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</si>
  <si>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</si>
  <si>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</si>
  <si>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</si>
  <si>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</si>
  <si>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</si>
  <si>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</si>
  <si>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</si>
  <si>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</si>
  <si>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</si>
  <si>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</si>
  <si>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</si>
  <si>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</si>
  <si>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</si>
  <si>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</si>
  <si>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</si>
  <si>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</si>
  <si>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</si>
  <si>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</si>
  <si>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</si>
  <si>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</si>
  <si>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</si>
  <si>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</si>
  <si>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</si>
  <si>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</si>
  <si>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</si>
  <si>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</si>
  <si>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</si>
  <si>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</si>
  <si>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</si>
  <si>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</si>
  <si>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</si>
  <si>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</si>
  <si>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</si>
  <si>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</si>
  <si>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</si>
  <si>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</si>
  <si>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</si>
  <si>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</si>
  <si>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</si>
  <si>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</si>
  <si>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</si>
  <si>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</si>
  <si>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</si>
  <si>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</si>
  <si>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</si>
  <si>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</si>
  <si>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</si>
  <si>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</si>
  <si>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</si>
  <si>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</si>
  <si>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</si>
  <si>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</si>
  <si>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</si>
  <si>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</si>
  <si>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</si>
  <si>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</si>
  <si>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</si>
  <si>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</si>
  <si>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</si>
  <si>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</si>
  <si>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</si>
  <si>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</si>
  <si>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</si>
  <si>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</si>
  <si>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</si>
  <si>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</si>
  <si>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</si>
  <si>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</si>
  <si>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</si>
  <si>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</si>
  <si>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</si>
  <si>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</si>
  <si>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</si>
  <si>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</si>
  <si>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</si>
  <si>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</si>
  <si>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</si>
  <si>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</si>
  <si>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</si>
  <si>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</si>
  <si>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</si>
  <si>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</si>
  <si>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</si>
  <si>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</si>
  <si>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</si>
  <si>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</si>
  <si>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</si>
  <si>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</si>
  <si>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</si>
  <si>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</si>
  <si>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</si>
  <si>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</si>
  <si>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</si>
  <si>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</si>
  <si>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</si>
  <si>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</si>
  <si>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</si>
  <si>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</si>
  <si>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</si>
  <si>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</si>
  <si>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</si>
  <si>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</si>
  <si>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</si>
  <si>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</si>
  <si>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</si>
  <si>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</si>
  <si>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</si>
  <si>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</si>
  <si>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</si>
  <si>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</si>
  <si>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</si>
  <si>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</si>
  <si>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</si>
  <si>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</si>
  <si>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</si>
  <si>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</si>
  <si>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</si>
  <si>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</si>
  <si>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</si>
  <si>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</si>
  <si>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</si>
  <si>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</si>
  <si>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</si>
  <si>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</si>
  <si>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</si>
  <si>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</si>
  <si>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</si>
  <si>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</si>
  <si>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</si>
  <si>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</si>
  <si>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</si>
  <si>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</si>
  <si>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</si>
  <si>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</si>
  <si>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</si>
  <si>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</si>
  <si>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</si>
  <si>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</si>
  <si>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</si>
  <si>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</si>
  <si>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</si>
  <si>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</si>
  <si>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</si>
  <si>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</si>
  <si>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</si>
  <si>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</si>
  <si>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</si>
  <si>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</si>
  <si>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</si>
  <si>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</si>
  <si>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</si>
  <si>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</si>
  <si>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</si>
  <si>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</si>
  <si>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</si>
  <si>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</si>
  <si>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</si>
  <si>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</si>
  <si>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</si>
  <si>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</si>
  <si>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</si>
  <si>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</si>
  <si>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</si>
  <si>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</si>
  <si>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</si>
  <si>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</si>
  <si>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</si>
  <si>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</si>
  <si>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</si>
  <si>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</si>
  <si>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</si>
  <si>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</si>
  <si>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</si>
  <si>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</si>
  <si>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</si>
  <si>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</si>
  <si>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</si>
  <si>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</si>
  <si>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</si>
  <si>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</si>
  <si>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</si>
  <si>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</si>
  <si>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</si>
  <si>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</si>
  <si>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</si>
  <si>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</si>
  <si>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</si>
  <si>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</si>
  <si>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</si>
  <si>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</si>
  <si>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</si>
  <si>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</si>
  <si>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</si>
  <si>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</si>
  <si>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</si>
  <si>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</si>
  <si>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</si>
  <si>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</si>
  <si>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</si>
  <si>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</si>
  <si>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</si>
  <si>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</si>
  <si>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</si>
  <si>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</si>
  <si>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</si>
  <si>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</si>
  <si>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</si>
  <si>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</si>
  <si>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</si>
  <si>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</si>
  <si>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</si>
  <si>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</si>
  <si>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</si>
  <si>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</si>
  <si>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</si>
  <si>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</si>
  <si>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</si>
  <si>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</si>
  <si>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</si>
  <si>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</si>
  <si>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</si>
  <si>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</si>
  <si>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</si>
  <si>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</si>
  <si>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</si>
  <si>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</si>
  <si>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</si>
  <si>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</si>
  <si>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</si>
  <si>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</si>
  <si>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</si>
  <si>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</si>
  <si>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</si>
  <si>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</si>
  <si>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</si>
  <si>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</si>
  <si>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</si>
  <si>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</si>
  <si>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</si>
  <si>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</si>
  <si>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</si>
  <si>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</si>
  <si>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</si>
  <si>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</si>
  <si>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</si>
  <si>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</si>
  <si>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</si>
  <si>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</si>
  <si>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</si>
  <si>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</si>
  <si>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</si>
  <si>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</si>
  <si>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</si>
  <si>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</si>
  <si>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</si>
  <si>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</si>
  <si>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</si>
  <si>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</si>
  <si>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</si>
  <si>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</si>
  <si>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</si>
  <si>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</si>
  <si>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</si>
  <si>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</si>
  <si>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</si>
  <si>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</si>
  <si>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</si>
  <si>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</si>
  <si>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</si>
  <si>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</si>
  <si>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</si>
  <si>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</si>
  <si>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</si>
  <si>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</si>
  <si>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</si>
  <si>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</si>
  <si>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</si>
  <si>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</si>
  <si>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</si>
  <si>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</si>
  <si>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</si>
  <si>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</si>
  <si>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</si>
  <si>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</si>
  <si>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</si>
  <si>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</si>
  <si>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</si>
  <si>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</si>
  <si>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</si>
  <si>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</si>
  <si>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</si>
  <si>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</si>
  <si>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</si>
  <si>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</si>
  <si>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</si>
  <si>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</si>
  <si>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</si>
  <si>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</si>
  <si>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</si>
  <si>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</si>
  <si>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</si>
  <si>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</si>
  <si>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</si>
  <si>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</si>
  <si>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</si>
  <si>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</si>
  <si>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</si>
  <si>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</si>
  <si>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</si>
  <si>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</si>
  <si>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</si>
  <si>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</si>
  <si>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</si>
  <si>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</si>
  <si>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</si>
  <si>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</si>
  <si>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</si>
  <si>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</si>
  <si>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</si>
  <si>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</si>
  <si>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</si>
  <si>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</si>
  <si>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</si>
  <si>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</si>
  <si>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</si>
  <si>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</si>
  <si>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</si>
  <si>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</si>
  <si>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</si>
  <si>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</si>
  <si>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</si>
  <si>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</si>
  <si>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</si>
  <si>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</si>
  <si>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</si>
  <si>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</si>
  <si>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</si>
  <si>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</si>
  <si>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</si>
  <si>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</si>
  <si>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</si>
  <si>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</si>
  <si>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</si>
  <si>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</si>
  <si>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</si>
  <si>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</si>
  <si>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</si>
  <si>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</si>
  <si>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</si>
  <si>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</si>
  <si>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</si>
  <si>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</si>
  <si>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</si>
  <si>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</si>
  <si>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</si>
  <si>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</si>
  <si>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</si>
  <si>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</si>
  <si>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</si>
  <si>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</si>
  <si>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</si>
  <si>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</si>
  <si>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</si>
  <si>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</si>
  <si>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</si>
  <si>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</si>
  <si>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</si>
  <si>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</si>
  <si>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</si>
  <si>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</si>
  <si>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</si>
  <si>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</si>
  <si>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</si>
  <si>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</si>
  <si>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</si>
  <si>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</si>
  <si>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</si>
  <si>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</si>
  <si>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</si>
  <si>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</si>
  <si>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</si>
  <si>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</si>
  <si>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</si>
  <si>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</si>
  <si>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</si>
  <si>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</si>
  <si>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</si>
  <si>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</si>
  <si>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</si>
  <si>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</si>
  <si>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</si>
  <si>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</si>
  <si>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</si>
  <si>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</si>
  <si>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</si>
  <si>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</si>
  <si>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</si>
  <si>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</si>
  <si>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</si>
  <si>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</si>
  <si>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</si>
  <si>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</si>
  <si>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</si>
  <si>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</si>
  <si>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</si>
  <si>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</si>
  <si>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</si>
  <si>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</si>
  <si>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</si>
  <si>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</si>
  <si>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</si>
  <si>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</si>
  <si>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</si>
  <si>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</si>
  <si>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</si>
  <si>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</si>
  <si>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</si>
  <si>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</si>
  <si>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</si>
  <si>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</si>
  <si>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</si>
  <si>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</si>
  <si>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</si>
  <si>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</si>
  <si>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</si>
  <si>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</si>
  <si>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</si>
  <si>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</si>
  <si>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</si>
  <si>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</si>
  <si>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</si>
  <si>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</si>
  <si>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</si>
  <si>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</si>
  <si>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</si>
  <si>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</si>
  <si>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</si>
  <si>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</si>
  <si>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</si>
  <si>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</si>
  <si>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</si>
  <si>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</si>
  <si>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</si>
  <si>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</si>
  <si>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</si>
  <si>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</si>
  <si>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</si>
  <si>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</si>
  <si>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</si>
  <si>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</si>
  <si>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</si>
  <si>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</si>
  <si>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</si>
  <si>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</si>
  <si>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</si>
  <si>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</si>
  <si>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</si>
  <si>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</si>
  <si>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</si>
  <si>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</si>
  <si>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</si>
  <si>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</si>
  <si>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</si>
  <si>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</si>
  <si>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</si>
  <si>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</si>
  <si>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</si>
  <si>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</si>
  <si>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</si>
  <si>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</si>
  <si>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</si>
  <si>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</si>
  <si>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</si>
  <si>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</si>
  <si>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</si>
  <si>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</si>
  <si>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</si>
  <si>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</si>
  <si>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</si>
  <si>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</si>
  <si>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</si>
  <si>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</si>
  <si>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</si>
  <si>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</si>
  <si>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</si>
  <si>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</si>
  <si>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</si>
  <si>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</si>
  <si>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</si>
  <si>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</si>
  <si>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</si>
  <si>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</si>
  <si>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</si>
  <si>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</si>
  <si>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</si>
  <si>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</si>
  <si>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</si>
  <si>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</si>
  <si>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</si>
  <si>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</si>
  <si>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</si>
  <si>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</si>
  <si>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</si>
  <si>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</si>
  <si>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</si>
  <si>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</si>
  <si>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</si>
  <si>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</si>
  <si>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</si>
  <si>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</si>
  <si>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</si>
  <si>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</si>
  <si>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</si>
  <si>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</si>
  <si>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</si>
  <si>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</si>
  <si>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</si>
  <si>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</si>
  <si>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</si>
  <si>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</si>
  <si>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</si>
  <si>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</si>
  <si>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</si>
  <si>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</si>
  <si>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</si>
  <si>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</si>
  <si>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</si>
  <si>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</si>
  <si>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</si>
  <si>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</si>
  <si>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</si>
  <si>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</si>
  <si>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</si>
  <si>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</si>
  <si>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</si>
  <si>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</si>
  <si>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</si>
  <si>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</si>
  <si>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</si>
  <si>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</si>
  <si>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</si>
  <si>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</si>
  <si>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</si>
  <si>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</si>
  <si>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</si>
  <si>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</si>
  <si>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</si>
  <si>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</si>
  <si>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</si>
  <si>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</si>
  <si>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</si>
  <si>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</si>
  <si>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</si>
  <si>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</si>
  <si>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</si>
  <si>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</si>
  <si>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</si>
  <si>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</si>
  <si>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</si>
  <si>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</si>
  <si>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</si>
  <si>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</si>
  <si>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</si>
  <si>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</si>
  <si>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</si>
  <si>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</si>
  <si>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</si>
  <si>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</si>
  <si>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</si>
  <si>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</si>
  <si>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</si>
  <si>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</si>
  <si>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</si>
  <si>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</si>
  <si>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</si>
  <si>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</si>
  <si>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</si>
  <si>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</si>
  <si>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</si>
  <si>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</si>
  <si>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</si>
  <si>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</si>
  <si>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</si>
  <si>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</si>
  <si>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</si>
  <si>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</si>
  <si>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</si>
  <si>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</si>
  <si>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</si>
  <si>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</si>
  <si>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</si>
  <si>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</si>
  <si>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</si>
  <si>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</si>
  <si>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</si>
  <si>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</si>
  <si>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</si>
  <si>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</si>
  <si>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</si>
  <si>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</si>
  <si>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</si>
  <si>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</si>
  <si>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</si>
  <si>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</si>
  <si>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</si>
  <si>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</si>
  <si>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</si>
  <si>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</si>
  <si>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</si>
  <si>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</si>
  <si>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</si>
  <si>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</si>
  <si>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</si>
  <si>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</si>
  <si>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</si>
  <si>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</si>
  <si>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</si>
  <si>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</si>
  <si>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</si>
  <si>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</si>
  <si>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</si>
  <si>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</si>
  <si>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</si>
  <si>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</si>
  <si>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</si>
  <si>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</si>
  <si>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</si>
  <si>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</si>
  <si>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</si>
  <si>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</si>
  <si>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</si>
  <si>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</si>
  <si>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</si>
  <si>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</si>
  <si>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</si>
  <si>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</si>
  <si>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</si>
  <si>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</si>
  <si>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</si>
  <si>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</si>
  <si>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</si>
  <si>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</si>
  <si>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</si>
  <si>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</si>
  <si>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</si>
  <si>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</si>
  <si>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</si>
  <si>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</si>
  <si>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</si>
  <si>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</si>
  <si>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</si>
  <si>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</si>
  <si>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</si>
  <si>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</si>
  <si>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</si>
  <si>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</si>
  <si>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</si>
  <si>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</si>
  <si>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</si>
  <si>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</si>
  <si>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</si>
  <si>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</si>
  <si>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</si>
  <si>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</si>
  <si>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</si>
  <si>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</si>
  <si>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</si>
  <si>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</si>
  <si>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</si>
  <si>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</si>
  <si>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</si>
  <si>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</si>
  <si>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</si>
  <si>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</si>
  <si>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</si>
  <si>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</si>
  <si>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</si>
  <si>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</si>
  <si>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</si>
  <si>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</si>
  <si>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</si>
  <si>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</si>
  <si>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</si>
  <si>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</si>
  <si>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</si>
  <si>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</si>
  <si>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</si>
  <si>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</si>
  <si>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</si>
  <si>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</si>
  <si>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</si>
  <si>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</si>
  <si>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</si>
  <si>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</si>
  <si>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</si>
  <si>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</si>
  <si>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</si>
  <si>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</si>
  <si>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</si>
  <si>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</si>
  <si>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</si>
  <si>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</si>
  <si>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</si>
  <si>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</si>
  <si>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</si>
  <si>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</si>
  <si>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</si>
  <si>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</si>
  <si>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</si>
  <si>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</si>
  <si>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</si>
  <si>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</si>
  <si>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</si>
  <si>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</si>
  <si>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</si>
  <si>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</si>
  <si>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</si>
  <si>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</si>
  <si>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</si>
  <si>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</si>
  <si>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</si>
  <si>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</si>
  <si>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</si>
  <si>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</si>
  <si>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</si>
  <si>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</si>
  <si>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</si>
  <si>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</si>
  <si>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</si>
  <si>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</si>
  <si>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</si>
  <si>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</si>
  <si>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</si>
  <si>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</si>
  <si>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</si>
  <si>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</si>
  <si>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</si>
  <si>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</si>
  <si>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</si>
  <si>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</si>
  <si>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</si>
  <si>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</si>
  <si>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</si>
  <si>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</si>
  <si>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</si>
  <si>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</si>
  <si>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</si>
  <si>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</si>
  <si>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</si>
  <si>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</si>
  <si>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</si>
  <si>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</si>
  <si>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</si>
  <si>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</si>
  <si>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</si>
  <si>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</si>
  <si>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</si>
  <si>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</si>
  <si>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</si>
  <si>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</si>
  <si>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</si>
  <si>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</si>
  <si>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</si>
  <si>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</si>
  <si>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</si>
  <si>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</si>
  <si>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</si>
  <si>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</si>
  <si>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</si>
  <si>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</si>
  <si>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</si>
  <si>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</si>
  <si>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</si>
  <si>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</si>
  <si>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</si>
  <si>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</si>
  <si>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</si>
  <si>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</si>
  <si>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</si>
  <si>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</si>
  <si>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</si>
  <si>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</si>
  <si>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</si>
  <si>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</si>
  <si>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</si>
  <si>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</si>
  <si>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</si>
  <si>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</si>
  <si>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</si>
  <si>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</si>
  <si>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</si>
  <si>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</si>
  <si>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</si>
  <si>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</si>
  <si>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</si>
  <si>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</si>
  <si>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</si>
  <si>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</si>
  <si>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</si>
  <si>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</si>
  <si>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</si>
  <si>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</si>
  <si>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</si>
  <si>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</si>
  <si>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</si>
  <si>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</si>
  <si>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</si>
  <si>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</si>
  <si>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</si>
  <si>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</si>
  <si>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</si>
  <si>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</si>
  <si>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</si>
  <si>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</si>
  <si>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</si>
  <si>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</si>
  <si>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</si>
  <si>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</si>
  <si>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</si>
  <si>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</si>
  <si>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</si>
  <si>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</si>
  <si>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</si>
  <si>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</si>
  <si>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</si>
  <si>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</si>
  <si>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</si>
  <si>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</si>
  <si>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</si>
  <si>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</si>
  <si>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</si>
  <si>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</si>
  <si>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</si>
  <si>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</si>
  <si>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</si>
  <si>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</si>
  <si>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</si>
  <si>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</si>
  <si>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</si>
  <si>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</si>
  <si>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</si>
  <si>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</si>
  <si>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</si>
  <si>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</si>
  <si>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</si>
  <si>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</si>
  <si>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</si>
  <si>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</si>
  <si>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</si>
  <si>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</si>
  <si>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</si>
  <si>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</si>
  <si>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</si>
  <si>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</si>
  <si>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</si>
  <si>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</si>
  <si>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</si>
  <si>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</si>
  <si>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</si>
  <si>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</si>
  <si>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</si>
  <si>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</si>
  <si>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</si>
  <si>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</si>
  <si>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</si>
  <si>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</si>
  <si>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</si>
  <si>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</si>
  <si>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</si>
  <si>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</si>
  <si>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</si>
  <si>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</si>
  <si>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</si>
  <si>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</si>
  <si>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</si>
  <si>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</si>
  <si>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</si>
  <si>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</si>
  <si>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</si>
  <si>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</si>
  <si>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</si>
  <si>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</si>
  <si>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</si>
  <si>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</si>
  <si>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</si>
  <si>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</si>
  <si>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</si>
  <si>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</si>
  <si>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</si>
  <si>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</si>
  <si>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</si>
  <si>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</si>
  <si>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</si>
  <si>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</si>
  <si>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</si>
  <si>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</si>
  <si>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</si>
  <si>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</si>
  <si>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</si>
  <si>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</si>
  <si>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</si>
  <si>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</si>
  <si>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</si>
  <si>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</si>
  <si>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</si>
  <si>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</si>
  <si>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</si>
  <si>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</si>
  <si>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</si>
  <si>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</si>
  <si>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</si>
  <si>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</si>
  <si>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</si>
  <si>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</si>
  <si>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</si>
  <si>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</si>
  <si>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</si>
  <si>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</si>
  <si>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</si>
  <si>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</si>
  <si>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</si>
  <si>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</si>
  <si>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</si>
  <si>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</si>
  <si>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</si>
  <si>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</si>
  <si>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</si>
  <si>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</si>
  <si>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</si>
  <si>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</si>
  <si>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</si>
  <si>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</si>
  <si>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</si>
  <si>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</si>
  <si>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</si>
  <si>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</si>
  <si>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</si>
  <si>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</si>
  <si>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</si>
  <si>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</si>
  <si>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</si>
  <si>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</si>
  <si>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</si>
  <si>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</si>
  <si>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</si>
  <si>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</si>
  <si>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</si>
  <si>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</si>
  <si>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</si>
  <si>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</si>
  <si>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</si>
  <si>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</si>
  <si>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</si>
  <si>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</si>
  <si>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</si>
  <si>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</si>
  <si>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</si>
  <si>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</si>
  <si>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</si>
  <si>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</si>
  <si>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</si>
  <si>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</si>
  <si>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</si>
  <si>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</si>
  <si>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</si>
  <si>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</si>
  <si>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</si>
  <si>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</si>
  <si>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</si>
  <si>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</si>
  <si>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</si>
  <si>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</si>
  <si>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</si>
  <si>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</si>
  <si>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</si>
  <si>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</si>
  <si>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</si>
  <si>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</si>
  <si>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</si>
  <si>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</si>
  <si>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</si>
  <si>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</si>
  <si>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</si>
  <si>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</si>
  <si>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</si>
  <si>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</si>
  <si>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</si>
  <si>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</si>
  <si>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</si>
  <si>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</si>
  <si>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</si>
  <si>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</si>
  <si>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</si>
  <si>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</si>
  <si>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</si>
  <si>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</si>
  <si>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</si>
  <si>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</si>
  <si>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</si>
  <si>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</si>
  <si>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</si>
  <si>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</si>
  <si>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</si>
  <si>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</si>
  <si>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</si>
  <si>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</si>
  <si>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</si>
  <si>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</si>
  <si>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</si>
  <si>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</si>
  <si>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</si>
  <si>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</si>
  <si>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</si>
  <si>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</si>
  <si>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</si>
  <si>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</si>
  <si>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</si>
  <si>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</si>
  <si>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</si>
  <si>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</si>
  <si>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</si>
  <si>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</si>
  <si>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</si>
  <si>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</si>
  <si>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</si>
  <si>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</si>
  <si>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</si>
  <si>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</si>
  <si>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</si>
  <si>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</si>
  <si>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</si>
  <si>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</si>
  <si>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</si>
  <si>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</si>
  <si>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</si>
  <si>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</si>
  <si>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</si>
  <si>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</si>
  <si>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</si>
  <si>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</si>
  <si>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</si>
  <si>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</si>
  <si>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</si>
  <si>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</si>
  <si>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</si>
  <si>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</si>
  <si>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</si>
  <si>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</si>
  <si>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</si>
  <si>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</si>
  <si>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</si>
  <si>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</si>
  <si>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</si>
  <si>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</si>
  <si>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</si>
  <si>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</si>
  <si>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</si>
  <si>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</si>
  <si>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</si>
  <si>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</si>
  <si>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</si>
  <si>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</si>
  <si>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</si>
  <si>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</si>
  <si>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</si>
  <si>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</si>
  <si>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</si>
  <si>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</si>
  <si>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</si>
  <si>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</si>
  <si>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</si>
  <si>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</si>
  <si>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</si>
  <si>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</si>
  <si>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</si>
  <si>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</si>
  <si>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</si>
  <si>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</si>
  <si>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</si>
  <si>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</si>
  <si>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</si>
  <si>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</si>
  <si>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</si>
  <si>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</si>
  <si>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</si>
  <si>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</si>
  <si>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</si>
  <si>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</si>
  <si>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</si>
  <si>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</si>
  <si>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</si>
  <si>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</si>
  <si>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</si>
  <si>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</si>
  <si>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</si>
  <si>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</si>
  <si>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</si>
  <si>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</si>
  <si>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</si>
  <si>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</si>
  <si>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</si>
  <si>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</si>
  <si>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</si>
  <si>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</si>
  <si>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</si>
  <si>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</si>
  <si>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</si>
  <si>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</si>
  <si>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</si>
  <si>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</si>
  <si>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</si>
  <si>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</si>
  <si>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</si>
  <si>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</si>
  <si>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</si>
  <si>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</si>
  <si>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</si>
  <si>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</si>
  <si>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</si>
  <si>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</si>
  <si>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</si>
  <si>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</si>
  <si>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</si>
  <si>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</si>
  <si>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</si>
  <si>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</si>
  <si>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</si>
  <si>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</si>
  <si>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</si>
  <si>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</si>
  <si>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</si>
  <si>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</si>
  <si>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</si>
  <si>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</si>
  <si>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</si>
  <si>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</si>
  <si>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</si>
  <si>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</si>
  <si>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</si>
  <si>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</si>
  <si>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</si>
  <si>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</si>
  <si>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</si>
  <si>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</si>
  <si>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</si>
  <si>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</si>
  <si>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</si>
  <si>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</si>
  <si>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</si>
  <si>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</si>
  <si>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</si>
  <si>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</si>
  <si>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</si>
  <si>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</si>
  <si>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</si>
  <si>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</si>
  <si>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</si>
  <si>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</si>
  <si>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</si>
  <si>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</si>
  <si>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</si>
  <si>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</si>
  <si>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</si>
  <si>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</si>
  <si>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</si>
  <si>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</si>
  <si>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</si>
  <si>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</si>
  <si>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</si>
  <si>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</si>
  <si>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</si>
  <si>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</si>
  <si>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</si>
  <si>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</si>
  <si>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</si>
  <si>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</si>
  <si>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</si>
  <si>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</si>
  <si>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</si>
  <si>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</si>
  <si>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</si>
  <si>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</si>
  <si>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</si>
  <si>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</si>
  <si>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</si>
  <si>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</si>
  <si>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</si>
  <si>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</si>
  <si>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</si>
  <si>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</si>
  <si>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</si>
  <si>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</si>
  <si>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</si>
  <si>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</si>
  <si>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</si>
  <si>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</si>
  <si>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</si>
  <si>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</si>
  <si>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</si>
  <si>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</si>
  <si>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</si>
  <si>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</si>
  <si>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</si>
  <si>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</si>
  <si>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</si>
  <si>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</si>
  <si>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</si>
  <si>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</si>
  <si>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</si>
  <si>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</si>
  <si>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</si>
  <si>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</si>
  <si>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</si>
  <si>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</si>
  <si>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</si>
  <si>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</si>
  <si>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</si>
  <si>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</si>
  <si>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</si>
  <si>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</si>
  <si>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</si>
  <si>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</si>
  <si>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</si>
  <si>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</si>
  <si>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</si>
  <si>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</si>
  <si>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</si>
  <si>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</si>
  <si>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</si>
  <si>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</si>
  <si>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</si>
  <si>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</si>
  <si>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</si>
  <si>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</si>
  <si>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</si>
  <si>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</si>
  <si>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</si>
  <si>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</si>
  <si>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</si>
  <si>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</si>
  <si>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</si>
  <si>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</si>
  <si>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</si>
  <si>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</si>
  <si>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</si>
  <si>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</si>
  <si>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</si>
  <si>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</si>
  <si>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</si>
  <si>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</si>
  <si>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</si>
  <si>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</si>
  <si>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</si>
  <si>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</si>
  <si>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</si>
  <si>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</si>
  <si>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</si>
  <si>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</si>
  <si>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</si>
  <si>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</si>
  <si>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</si>
  <si>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</si>
  <si>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</si>
  <si>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</si>
  <si>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</si>
  <si>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</si>
  <si>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</si>
  <si>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</si>
  <si>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</si>
  <si>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</si>
  <si>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</si>
  <si>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</si>
  <si>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</si>
  <si>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</si>
  <si>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</si>
  <si>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</si>
  <si>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</si>
  <si>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</si>
  <si>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</si>
  <si>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</si>
  <si>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</si>
  <si>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</si>
  <si>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</si>
  <si>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</si>
  <si>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</si>
  <si>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</si>
  <si>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</si>
  <si>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</si>
  <si>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</si>
  <si>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</si>
  <si>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</si>
  <si>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</si>
  <si>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</si>
  <si>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</si>
  <si>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</si>
  <si>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</si>
  <si>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</si>
  <si>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</si>
  <si>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</si>
  <si>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</si>
  <si>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</si>
  <si>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</si>
  <si>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</si>
  <si>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</si>
  <si>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</si>
  <si>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</si>
  <si>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</si>
  <si>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</si>
  <si>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</si>
  <si>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</si>
  <si>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</si>
  <si>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</si>
  <si>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</si>
  <si>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</si>
  <si>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</si>
  <si>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</si>
  <si>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</si>
  <si>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</si>
  <si>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</si>
  <si>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</si>
  <si>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</si>
  <si>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</si>
  <si>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</si>
  <si>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</si>
  <si>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</si>
  <si>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</si>
  <si>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</si>
  <si>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</si>
  <si>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</si>
  <si>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</si>
  <si>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</si>
  <si>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</si>
  <si>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</si>
  <si>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</si>
  <si>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</si>
  <si>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</si>
  <si>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</si>
  <si>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</si>
  <si>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</si>
  <si>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</si>
  <si>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</si>
  <si>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</si>
  <si>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</si>
  <si>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</si>
  <si>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</si>
  <si>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</si>
  <si>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</si>
  <si>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</si>
  <si>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</si>
  <si>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</si>
  <si>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</si>
  <si>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</si>
  <si>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</si>
  <si>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</si>
  <si>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</si>
  <si>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</si>
  <si>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</si>
  <si>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</si>
  <si>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</si>
  <si>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</si>
  <si>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</si>
  <si>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</si>
  <si>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</si>
  <si>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</si>
  <si>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</si>
  <si>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</si>
  <si>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</si>
  <si>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</si>
  <si>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</si>
  <si>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</si>
  <si>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</si>
  <si>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</si>
  <si>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</si>
  <si>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</si>
  <si>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</si>
  <si>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</si>
  <si>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</si>
  <si>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</si>
  <si>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</si>
  <si>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</si>
  <si>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</si>
  <si>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</si>
  <si>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</si>
  <si>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</si>
  <si>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</si>
  <si>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</si>
  <si>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</si>
  <si>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</si>
  <si>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</si>
  <si>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</si>
  <si>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</si>
  <si>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</si>
  <si>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</si>
  <si>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</si>
  <si>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</si>
  <si>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</si>
  <si>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</si>
  <si>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</si>
  <si>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</si>
  <si>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</si>
  <si>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</si>
  <si>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</si>
  <si>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</si>
  <si>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</si>
  <si>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</si>
  <si>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</si>
  <si>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</si>
  <si>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</si>
  <si>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</si>
  <si>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</si>
  <si>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</si>
  <si>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</si>
  <si>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</si>
  <si>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</si>
  <si>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</si>
  <si>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</si>
  <si>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</si>
  <si>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</si>
  <si>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</si>
  <si>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</si>
  <si>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</si>
  <si>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</si>
  <si>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</si>
  <si>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</si>
  <si>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</si>
  <si>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</si>
  <si>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</si>
  <si>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</si>
  <si>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</si>
  <si>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</si>
  <si>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</si>
  <si>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</si>
  <si>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</si>
  <si>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</si>
  <si>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</si>
  <si>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</si>
  <si>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</si>
  <si>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</si>
  <si>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</si>
  <si>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</si>
  <si>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</si>
  <si>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</si>
  <si>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</si>
  <si>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</si>
  <si>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</si>
  <si>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</si>
  <si>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</si>
  <si>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</si>
  <si>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</si>
  <si>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</si>
  <si>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</si>
  <si>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</si>
  <si>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</si>
  <si>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</si>
  <si>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</si>
  <si>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</si>
  <si>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</si>
  <si>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</si>
  <si>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</si>
  <si>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</si>
  <si>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</si>
  <si>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</si>
  <si>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</si>
  <si>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</si>
  <si>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</si>
  <si>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</si>
  <si>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</si>
  <si>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</si>
  <si>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</si>
  <si>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</si>
  <si>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</si>
  <si>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</si>
  <si>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</si>
  <si>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</si>
  <si>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</si>
  <si>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</si>
  <si>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</si>
  <si>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</si>
  <si>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</si>
  <si>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</si>
  <si>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</si>
  <si>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</si>
  <si>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</si>
  <si>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</si>
  <si>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</si>
  <si>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</si>
  <si>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</si>
  <si>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</si>
  <si>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</si>
  <si>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</si>
  <si>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</si>
  <si>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</si>
  <si>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</si>
  <si>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</si>
  <si>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</si>
  <si>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</si>
  <si>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</si>
  <si>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</si>
  <si>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</si>
  <si>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</si>
  <si>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</si>
  <si>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</si>
  <si>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</si>
  <si>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</si>
  <si>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</si>
  <si>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</si>
  <si>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</si>
  <si>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</si>
  <si>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</si>
  <si>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</si>
  <si>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</si>
  <si>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</si>
  <si>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</si>
  <si>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</si>
  <si>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</si>
  <si>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</si>
  <si>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</si>
  <si>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</si>
  <si>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</si>
  <si>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</si>
  <si>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</si>
  <si>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</si>
  <si>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</si>
  <si>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</si>
  <si>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</si>
  <si>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</si>
  <si>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</si>
  <si>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</si>
  <si>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</si>
  <si>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</si>
  <si>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</si>
  <si>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</si>
  <si>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</si>
  <si>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</si>
  <si>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</si>
  <si>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</si>
  <si>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</si>
  <si>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</si>
  <si>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</si>
  <si>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</si>
  <si>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</si>
  <si>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</si>
  <si>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</si>
  <si>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</si>
  <si>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</si>
  <si>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</si>
  <si>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</si>
  <si>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</si>
  <si>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</si>
  <si>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</si>
  <si>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</si>
  <si>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</si>
  <si>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</si>
  <si>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</si>
  <si>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</si>
  <si>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</si>
  <si>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</si>
  <si>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</si>
  <si>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</si>
  <si>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</si>
  <si>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</si>
  <si>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</si>
  <si>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</si>
  <si>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</si>
  <si>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</si>
  <si>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</si>
  <si>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</si>
  <si>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</si>
  <si>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</si>
  <si>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</si>
  <si>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</si>
  <si>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</si>
  <si>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</si>
  <si>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</si>
  <si>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</si>
  <si>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</si>
  <si>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</si>
  <si>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</si>
  <si>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</si>
  <si>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</si>
  <si>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</si>
  <si>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</si>
  <si>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</si>
  <si>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</si>
  <si>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</si>
  <si>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</si>
  <si>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</si>
  <si>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</si>
  <si>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</si>
  <si>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</si>
  <si>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</si>
  <si>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</si>
  <si>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</si>
  <si>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</si>
  <si>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</si>
  <si>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</si>
  <si>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</si>
  <si>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</si>
  <si>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</si>
  <si>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</si>
  <si>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</si>
  <si>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</si>
  <si>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</si>
  <si>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</si>
  <si>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</si>
  <si>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</si>
  <si>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</si>
  <si>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</si>
  <si>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</si>
  <si>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</si>
  <si>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</si>
  <si>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</si>
  <si>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</si>
  <si>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</si>
  <si>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</si>
  <si>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</si>
  <si>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</si>
  <si>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</si>
  <si>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</si>
  <si>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</si>
  <si>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</si>
  <si>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</si>
  <si>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</si>
  <si>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</si>
  <si>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</si>
  <si>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</si>
  <si>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</si>
  <si>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</si>
  <si>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</si>
  <si>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</si>
  <si>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</si>
  <si>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</si>
  <si>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</si>
  <si>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</si>
  <si>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</si>
  <si>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</si>
  <si>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</si>
  <si>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</si>
  <si>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</si>
  <si>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</si>
  <si>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</si>
  <si>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</si>
  <si>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</si>
  <si>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</si>
  <si>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</si>
  <si>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</si>
  <si>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</si>
  <si>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</si>
  <si>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</si>
  <si>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</si>
  <si>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</si>
  <si>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</si>
  <si>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</si>
  <si>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</si>
  <si>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</si>
  <si>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</si>
  <si>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</si>
  <si>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</si>
  <si>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</si>
  <si>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</si>
  <si>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</si>
  <si>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</si>
  <si>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</si>
  <si>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</si>
  <si>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</si>
  <si>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</si>
  <si>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</si>
  <si>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</si>
  <si>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</si>
  <si>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</si>
  <si>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</si>
  <si>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</si>
  <si>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</si>
  <si>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</si>
  <si>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</si>
  <si>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</si>
  <si>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</si>
  <si>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</si>
  <si>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</si>
  <si>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</si>
  <si>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</si>
  <si>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</si>
  <si>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</si>
  <si>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</si>
  <si>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</si>
  <si>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</si>
  <si>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</si>
  <si>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</si>
  <si>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</si>
  <si>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</si>
  <si>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</si>
  <si>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</si>
  <si>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</si>
  <si>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</si>
  <si>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</si>
  <si>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</si>
  <si>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</si>
  <si>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</si>
  <si>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</si>
  <si>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</si>
  <si>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</si>
  <si>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</si>
  <si>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</si>
  <si>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</si>
  <si>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</si>
  <si>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</si>
  <si>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</si>
  <si>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</si>
  <si>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</si>
  <si>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</si>
  <si>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</si>
  <si>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</si>
  <si>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</si>
  <si>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</si>
  <si>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</si>
  <si>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</si>
  <si>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</si>
  <si>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</si>
  <si>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</si>
  <si>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</si>
  <si>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</si>
  <si>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</si>
  <si>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</si>
  <si>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</si>
  <si>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</si>
  <si>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</si>
  <si>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</si>
  <si>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</si>
  <si>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</si>
  <si>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</si>
  <si>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</si>
  <si>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</si>
  <si>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</si>
  <si>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</si>
  <si>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</si>
  <si>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</si>
  <si>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</si>
  <si>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</si>
  <si>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</si>
  <si>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</si>
  <si>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</si>
  <si>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</si>
  <si>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</si>
  <si>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</si>
  <si>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</si>
  <si>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</si>
  <si>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</si>
  <si>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</si>
  <si>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</si>
  <si>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</si>
  <si>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</si>
  <si>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</si>
  <si>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</si>
  <si>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</si>
  <si>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</si>
  <si>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</si>
  <si>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</si>
  <si>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</si>
  <si>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</si>
  <si>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</si>
  <si>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</si>
  <si>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</si>
  <si>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</si>
  <si>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</si>
  <si>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</si>
  <si>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</si>
  <si>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</si>
  <si>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</si>
  <si>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</si>
  <si>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</si>
  <si>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</si>
  <si>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</si>
  <si>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</si>
  <si>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</si>
  <si>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</si>
  <si>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</si>
  <si>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</si>
  <si>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</si>
  <si>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</si>
  <si>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</si>
  <si>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</si>
  <si>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</si>
  <si>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</si>
  <si>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</si>
  <si>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</si>
  <si>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</si>
  <si>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</si>
  <si>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</si>
  <si>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</si>
  <si>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</si>
  <si>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</si>
  <si>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</si>
  <si>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</si>
  <si>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</si>
  <si>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</si>
  <si>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</si>
  <si>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</si>
  <si>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</si>
  <si>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</si>
  <si>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</si>
  <si>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</si>
  <si>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</si>
  <si>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</si>
  <si>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</si>
  <si>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</si>
  <si>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</si>
  <si>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</si>
  <si>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</si>
  <si>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</si>
  <si>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</si>
  <si>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</si>
  <si>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</si>
  <si>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</si>
  <si>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</si>
  <si>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</si>
  <si>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</si>
  <si>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</si>
  <si>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</si>
  <si>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</si>
  <si>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</si>
  <si>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</si>
  <si>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</si>
  <si>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</si>
  <si>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</si>
  <si>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</si>
  <si>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</si>
  <si>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</si>
  <si>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</si>
  <si>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</si>
  <si>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</si>
  <si>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</si>
  <si>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</si>
  <si>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</si>
  <si>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</si>
  <si>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</si>
  <si>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</si>
  <si>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</si>
  <si>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</si>
  <si>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</si>
  <si>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</si>
  <si>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</si>
  <si>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</si>
  <si>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</si>
  <si>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</si>
  <si>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</si>
  <si>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</si>
  <si>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</si>
  <si>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</si>
  <si>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</si>
  <si>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</si>
  <si>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</si>
  <si>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</si>
  <si>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</si>
  <si>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</si>
  <si>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</si>
  <si>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</si>
  <si>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</si>
  <si>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</si>
  <si>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</si>
  <si>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</si>
  <si>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</si>
  <si>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</si>
  <si>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</si>
  <si>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</si>
  <si>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</si>
  <si>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</si>
  <si>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</si>
  <si>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</si>
  <si>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</si>
  <si>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</si>
  <si>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</si>
  <si>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</si>
  <si>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</si>
  <si>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</si>
  <si>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</si>
  <si>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</si>
  <si>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</si>
  <si>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</si>
  <si>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</si>
  <si>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</si>
  <si>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</si>
  <si>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</si>
  <si>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</si>
  <si>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</si>
  <si>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</si>
  <si>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</si>
  <si>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</si>
  <si>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</si>
  <si>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</si>
  <si>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</si>
  <si>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</si>
  <si>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</si>
  <si>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</si>
  <si>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</si>
  <si>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</si>
  <si>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</si>
  <si>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</si>
  <si>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</si>
  <si>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</si>
  <si>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</si>
  <si>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</si>
  <si>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</si>
  <si>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</si>
  <si>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</si>
  <si>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</si>
  <si>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</si>
  <si>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</si>
  <si>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</si>
  <si>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</si>
  <si>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</si>
  <si>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</si>
  <si>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</si>
  <si>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</si>
  <si>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</si>
  <si>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</si>
  <si>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</si>
  <si>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</si>
  <si>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</si>
  <si>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</si>
  <si>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</si>
  <si>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</si>
  <si>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</si>
  <si>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</si>
  <si>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</si>
  <si>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</si>
  <si>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</si>
  <si>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</si>
  <si>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</si>
  <si>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</si>
  <si>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</si>
  <si>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</si>
  <si>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</si>
  <si>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</si>
  <si>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</si>
  <si>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</si>
  <si>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</si>
  <si>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</si>
  <si>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</si>
  <si>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</si>
  <si>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</si>
  <si>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</si>
  <si>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</si>
  <si>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</si>
  <si>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</si>
  <si>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</si>
  <si>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</si>
  <si>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</si>
  <si>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</si>
  <si>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</si>
  <si>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</si>
  <si>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</si>
  <si>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</si>
  <si>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</si>
  <si>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</si>
  <si>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</si>
  <si>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</si>
  <si>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</si>
  <si>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</si>
  <si>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</si>
  <si>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</si>
  <si>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</si>
  <si>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</si>
  <si>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</si>
  <si>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</si>
  <si>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</si>
  <si>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</si>
  <si>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</si>
  <si>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</si>
  <si>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</si>
  <si>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</si>
  <si>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</si>
  <si>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</si>
  <si>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</si>
  <si>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</si>
  <si>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</si>
  <si>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</si>
  <si>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</si>
  <si>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</si>
  <si>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</si>
  <si>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</si>
  <si>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</si>
  <si>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</si>
  <si>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</si>
  <si>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</si>
  <si>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</si>
  <si>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</si>
  <si>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</si>
  <si>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</si>
  <si>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</si>
  <si>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</si>
  <si>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</si>
  <si>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</si>
  <si>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</si>
  <si>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</si>
  <si>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</si>
  <si>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</si>
  <si>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</si>
  <si>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</si>
  <si>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</si>
  <si>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</si>
  <si>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</si>
  <si>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</si>
  <si>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</si>
  <si>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</si>
  <si>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</si>
  <si>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</si>
  <si>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</si>
  <si>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</si>
  <si>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</si>
  <si>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</si>
  <si>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</si>
  <si>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</si>
  <si>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</si>
  <si>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</si>
  <si>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</si>
  <si>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</si>
  <si>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</si>
  <si>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</si>
  <si>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</si>
  <si>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</si>
  <si>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</si>
  <si>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</si>
  <si>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</si>
  <si>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</si>
  <si>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</si>
  <si>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</si>
  <si>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</si>
  <si>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</si>
  <si>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</si>
  <si>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</si>
  <si>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</si>
  <si>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</si>
  <si>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</si>
  <si>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</si>
  <si>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</si>
  <si>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</si>
  <si>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</si>
  <si>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</si>
  <si>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</si>
  <si>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</si>
  <si>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</si>
  <si>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</si>
  <si>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</si>
  <si>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</si>
  <si>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</si>
  <si>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</si>
  <si>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</si>
  <si>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</si>
  <si>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</si>
  <si>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</si>
  <si>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</si>
  <si>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</si>
  <si>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</si>
  <si>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</si>
  <si>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</si>
  <si>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</si>
  <si>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</si>
  <si>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</si>
  <si>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</si>
  <si>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</si>
  <si>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</si>
  <si>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</si>
  <si>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</si>
  <si>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</si>
  <si>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</si>
  <si>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</si>
  <si>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</si>
  <si>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</si>
  <si>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</si>
  <si>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</si>
  <si>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</si>
  <si>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</si>
  <si>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</si>
  <si>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</si>
  <si>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</si>
  <si>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</si>
  <si>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</si>
  <si>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</si>
  <si>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</si>
  <si>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</si>
  <si>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</si>
  <si>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</si>
  <si>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</si>
  <si>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</si>
  <si>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</si>
  <si>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</si>
  <si>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</si>
  <si>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</si>
  <si>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</si>
  <si>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</si>
  <si>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</si>
  <si>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</si>
  <si>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</si>
  <si>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</si>
  <si>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</si>
  <si>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</si>
  <si>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</si>
  <si>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</si>
  <si>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</si>
  <si>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</si>
  <si>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</si>
  <si>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</si>
  <si>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</si>
  <si>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</si>
  <si>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</si>
  <si>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</si>
  <si>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</si>
  <si>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</si>
  <si>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</si>
  <si>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</si>
  <si>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</si>
  <si>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</si>
  <si>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</si>
  <si>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</si>
  <si>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</si>
  <si>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</si>
  <si>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</si>
  <si>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</si>
  <si>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</si>
  <si>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</si>
  <si>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</si>
  <si>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</si>
  <si>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</si>
  <si>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</si>
  <si>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</si>
  <si>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</si>
  <si>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</si>
  <si>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</si>
  <si>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</si>
  <si>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</si>
  <si>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</si>
  <si>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</si>
  <si>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</si>
  <si>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</si>
  <si>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</si>
  <si>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</si>
  <si>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</si>
  <si>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</si>
  <si>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</si>
  <si>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</si>
  <si>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</si>
  <si>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</si>
  <si>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</si>
  <si>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</si>
  <si>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</si>
  <si>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</si>
  <si>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</si>
  <si>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</si>
  <si>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</si>
  <si>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</si>
  <si>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</si>
  <si>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</si>
  <si>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</si>
  <si>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</si>
  <si>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</si>
  <si>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</si>
  <si>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</si>
  <si>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</si>
  <si>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</si>
  <si>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</si>
  <si>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</si>
  <si>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</si>
  <si>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</si>
  <si>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</si>
  <si>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</si>
  <si>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</si>
  <si>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</si>
  <si>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</si>
  <si>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</si>
  <si>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</si>
  <si>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</si>
  <si>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</si>
  <si>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</si>
  <si>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</si>
  <si>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</si>
  <si>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</si>
  <si>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</si>
  <si>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</si>
  <si>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</si>
  <si>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</si>
  <si>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</si>
  <si>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</si>
  <si>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</si>
  <si>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</si>
  <si>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</si>
  <si>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</si>
  <si>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</si>
  <si>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</si>
  <si>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</si>
  <si>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</si>
  <si>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</si>
  <si>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</si>
  <si>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</si>
  <si>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</si>
  <si>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</si>
  <si>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</si>
  <si>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</si>
  <si>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</si>
  <si>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</si>
  <si>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</si>
  <si>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</si>
  <si>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</si>
  <si>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</si>
  <si>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</si>
  <si>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</si>
  <si>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</si>
  <si>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</si>
  <si>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</si>
  <si>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</si>
  <si>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</si>
  <si>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</si>
  <si>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</si>
  <si>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</si>
  <si>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</si>
  <si>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</si>
  <si>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</si>
  <si>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</si>
  <si>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</si>
  <si>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</si>
  <si>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</si>
  <si>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</si>
  <si>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</si>
  <si>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</si>
  <si>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</si>
  <si>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</si>
  <si>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</si>
  <si>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</si>
  <si>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</si>
  <si>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</si>
  <si>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</si>
  <si>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</si>
  <si>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</si>
  <si>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</si>
  <si>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</si>
  <si>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</si>
  <si>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</si>
  <si>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</si>
  <si>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</si>
  <si>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</si>
  <si>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</si>
  <si>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</si>
  <si>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</si>
  <si>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</si>
  <si>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</si>
  <si>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</si>
  <si>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</si>
  <si>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</si>
  <si>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</si>
  <si>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</si>
  <si>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</si>
  <si>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</si>
  <si>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</si>
  <si>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</si>
  <si>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</si>
  <si>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</si>
  <si>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</si>
  <si>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</si>
  <si>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</si>
  <si>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</si>
  <si>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</si>
  <si>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</si>
  <si>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</si>
  <si>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</si>
  <si>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</si>
  <si>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</si>
  <si>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</si>
  <si>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</si>
  <si>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</si>
  <si>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</si>
  <si>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</si>
  <si>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</si>
  <si>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</si>
  <si>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</si>
  <si>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</si>
  <si>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</si>
  <si>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</si>
  <si>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</si>
  <si>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</si>
  <si>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</si>
  <si>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</si>
  <si>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</si>
  <si>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</si>
  <si>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</si>
  <si>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</si>
  <si>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</si>
  <si>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</si>
  <si>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</si>
  <si>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</si>
  <si>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</si>
  <si>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</si>
  <si>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</si>
  <si>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</si>
  <si>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</si>
  <si>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</si>
  <si>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</si>
  <si>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</si>
  <si>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</si>
  <si>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</si>
  <si>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</si>
  <si>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</si>
  <si>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</si>
  <si>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</si>
  <si>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</si>
  <si>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</si>
  <si>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</si>
  <si>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</si>
  <si>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</si>
  <si>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</si>
  <si>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</si>
  <si>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</si>
  <si>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</si>
  <si>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</si>
  <si>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</si>
  <si>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</si>
  <si>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</si>
  <si>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</si>
  <si>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</si>
  <si>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</si>
  <si>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</si>
  <si>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</si>
  <si>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</si>
  <si>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</si>
  <si>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</si>
  <si>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</si>
  <si>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</si>
  <si>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</si>
  <si>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</si>
  <si>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</si>
  <si>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</si>
  <si>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</si>
  <si>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</si>
  <si>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</si>
  <si>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</si>
  <si>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</si>
  <si>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</si>
  <si>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</si>
  <si>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</si>
  <si>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</si>
  <si>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</si>
  <si>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</si>
  <si>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</si>
  <si>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</si>
  <si>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</si>
  <si>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</si>
  <si>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</si>
  <si>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</si>
  <si>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</si>
  <si>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</si>
  <si>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</si>
  <si>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</si>
  <si>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</si>
  <si>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</si>
  <si>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</si>
  <si>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</si>
  <si>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</si>
  <si>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</si>
  <si>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</si>
  <si>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</si>
  <si>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</si>
  <si>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</si>
  <si>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</si>
  <si>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</si>
  <si>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</si>
  <si>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</si>
  <si>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</si>
  <si>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</si>
  <si>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</si>
  <si>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</si>
  <si>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</si>
  <si>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</si>
  <si>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</si>
  <si>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</si>
  <si>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</si>
  <si>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</si>
  <si>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</si>
  <si>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</si>
  <si>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</si>
  <si>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</si>
  <si>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</si>
  <si>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</si>
  <si>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</si>
  <si>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</si>
  <si>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</si>
  <si>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</si>
  <si>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</si>
  <si>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</si>
  <si>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</si>
  <si>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</si>
  <si>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</si>
  <si>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</si>
  <si>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</si>
  <si>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</si>
  <si>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</si>
  <si>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</si>
  <si>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</si>
  <si>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</si>
  <si>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</si>
  <si>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</si>
  <si>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</si>
  <si>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</si>
  <si>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</si>
  <si>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</si>
  <si>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</si>
  <si>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</si>
  <si>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</si>
  <si>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</si>
  <si>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</si>
  <si>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</si>
  <si>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</si>
  <si>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</si>
  <si>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</si>
  <si>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</si>
  <si>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</si>
  <si>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</si>
  <si>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</si>
  <si>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</si>
  <si>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</si>
  <si>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</si>
  <si>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</si>
  <si>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</si>
  <si>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</si>
  <si>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</si>
  <si>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</si>
  <si>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</si>
  <si>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</si>
  <si>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</si>
  <si>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</si>
  <si>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</si>
  <si>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</si>
  <si>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</si>
  <si>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</si>
  <si>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</si>
  <si>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</si>
  <si>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</si>
  <si>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</si>
  <si>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</si>
  <si>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</si>
  <si>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</si>
  <si>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</si>
  <si>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</si>
  <si>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</si>
  <si>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</si>
  <si>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</si>
  <si>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</si>
  <si>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</si>
  <si>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</si>
  <si>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</si>
  <si>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</si>
  <si>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</si>
  <si>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</si>
  <si>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</si>
  <si>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</si>
  <si>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</si>
  <si>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</si>
  <si>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</si>
  <si>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</si>
  <si>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</si>
  <si>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</si>
  <si>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</si>
  <si>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</si>
  <si>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</si>
  <si>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</si>
  <si>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</si>
  <si>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</si>
  <si>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</si>
  <si>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</si>
  <si>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</si>
  <si>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</si>
  <si>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</si>
  <si>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</si>
  <si>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</si>
  <si>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</si>
  <si>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</si>
  <si>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</si>
  <si>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</si>
  <si>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</si>
  <si>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</si>
  <si>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</si>
  <si>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</si>
  <si>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</si>
  <si>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</si>
  <si>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</si>
  <si>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</si>
  <si>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</si>
  <si>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</si>
  <si>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</si>
  <si>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</si>
  <si>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</si>
  <si>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</si>
  <si>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</si>
  <si>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</si>
  <si>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</si>
  <si>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</si>
  <si>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</si>
  <si>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</si>
  <si>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</si>
  <si>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</si>
  <si>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</si>
  <si>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</si>
  <si>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</si>
  <si>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</si>
  <si>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</si>
  <si>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</si>
  <si>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</si>
  <si>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</si>
  <si>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</si>
  <si>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</si>
  <si>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</si>
  <si>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</si>
  <si>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</si>
  <si>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</si>
  <si>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</si>
  <si>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</si>
  <si>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</si>
  <si>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</si>
  <si>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</si>
  <si>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</si>
  <si>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</si>
  <si>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</si>
  <si>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</si>
  <si>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</si>
  <si>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</si>
  <si>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</si>
  <si>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</si>
  <si>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</si>
  <si>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</si>
  <si>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</si>
  <si>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</si>
  <si>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</si>
  <si>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</si>
  <si>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</si>
  <si>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</si>
  <si>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</si>
  <si>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</si>
  <si>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</si>
  <si>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</si>
  <si>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</si>
  <si>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</si>
  <si>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</si>
  <si>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</si>
  <si>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</si>
  <si>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</si>
  <si>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</si>
  <si>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</si>
  <si>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</si>
  <si>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</si>
  <si>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</si>
  <si>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</si>
  <si>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</si>
  <si>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</si>
  <si>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</si>
  <si>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</si>
  <si>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</si>
  <si>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</si>
  <si>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</si>
  <si>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</si>
  <si>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</si>
  <si>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</si>
  <si>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</si>
  <si>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</si>
  <si>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</si>
  <si>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</si>
  <si>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</si>
  <si>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</si>
  <si>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</si>
  <si>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</si>
  <si>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</si>
  <si>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</si>
  <si>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</si>
  <si>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</si>
  <si>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</si>
  <si>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</si>
  <si>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</si>
  <si>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</si>
  <si>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</si>
  <si>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</si>
  <si>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</si>
  <si>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</si>
  <si>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</si>
  <si>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</si>
  <si>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</si>
  <si>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</si>
  <si>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</si>
  <si>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</si>
  <si>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</si>
  <si>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</si>
  <si>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</si>
  <si>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</si>
  <si>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</si>
  <si>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</si>
  <si>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</si>
  <si>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</si>
  <si>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</si>
  <si>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</si>
  <si>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</si>
  <si>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</si>
  <si>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</si>
  <si>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</si>
  <si>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</si>
  <si>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</si>
  <si>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</si>
  <si>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</si>
  <si>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</si>
  <si>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</si>
  <si>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</si>
  <si>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</si>
  <si>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</si>
  <si>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</si>
  <si>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</si>
  <si>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</si>
  <si>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</si>
  <si>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</si>
  <si>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</si>
  <si>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</si>
  <si>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</si>
  <si>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</si>
  <si>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</si>
  <si>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</si>
  <si>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</si>
  <si>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</si>
  <si>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</si>
  <si>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</si>
  <si>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</si>
  <si>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</si>
  <si>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</si>
  <si>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</si>
  <si>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</si>
  <si>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</si>
  <si>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</si>
  <si>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</si>
  <si>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</si>
  <si>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</si>
  <si>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</si>
  <si>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</si>
  <si>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</si>
  <si>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</si>
  <si>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</si>
  <si>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</si>
  <si>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</si>
  <si>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</si>
  <si>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</si>
  <si>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</si>
  <si>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</si>
  <si>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</si>
  <si>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</si>
  <si>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</si>
  <si>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</si>
  <si>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</si>
  <si>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</si>
  <si>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</si>
  <si>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</si>
  <si>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</si>
  <si>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</si>
  <si>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</si>
  <si>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</si>
  <si>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</si>
  <si>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</si>
  <si>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</si>
  <si>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</si>
  <si>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</si>
  <si>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</si>
  <si>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</si>
  <si>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</si>
  <si>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</si>
  <si>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</si>
  <si>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</si>
  <si>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</si>
  <si>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</si>
  <si>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</si>
  <si>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</si>
  <si>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</si>
  <si>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</si>
  <si>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</si>
  <si>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</si>
  <si>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</si>
  <si>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</si>
  <si>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</si>
  <si>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</si>
  <si>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</si>
  <si>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</si>
  <si>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</si>
  <si>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</si>
  <si>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</si>
  <si>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</si>
  <si>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</si>
  <si>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</si>
  <si>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</si>
  <si>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</si>
  <si>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</si>
  <si>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</si>
  <si>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</si>
  <si>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</si>
  <si>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</si>
  <si>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</si>
  <si>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</si>
  <si>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</si>
  <si>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</si>
  <si>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</si>
  <si>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</si>
  <si>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</si>
  <si>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</si>
  <si>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</si>
  <si>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</si>
  <si>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</si>
  <si>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</si>
  <si>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</si>
  <si>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</si>
  <si>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</si>
  <si>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</si>
  <si>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</si>
  <si>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</si>
  <si>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</si>
  <si>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</si>
  <si>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</si>
  <si>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</si>
  <si>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</si>
  <si>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</si>
  <si>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</si>
  <si>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</si>
  <si>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</si>
  <si>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</si>
  <si>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</si>
  <si>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</si>
  <si>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</si>
  <si>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</si>
  <si>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</si>
  <si>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</si>
  <si>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</si>
  <si>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</si>
  <si>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</si>
  <si>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</si>
  <si>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</si>
  <si>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</si>
  <si>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</si>
  <si>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</si>
  <si>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</si>
  <si>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</si>
  <si>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</si>
  <si>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</si>
  <si>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</si>
  <si>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</si>
  <si>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</si>
  <si>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</si>
  <si>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</si>
  <si>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</si>
  <si>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</si>
  <si>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</si>
  <si>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</si>
  <si>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</si>
  <si>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</si>
  <si>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</si>
  <si>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</si>
  <si>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</si>
  <si>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</si>
  <si>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</si>
  <si>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</si>
  <si>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</si>
  <si>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</si>
  <si>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</si>
  <si>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</si>
  <si>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</si>
  <si>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</si>
  <si>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</si>
  <si>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</si>
  <si>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</si>
  <si>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</si>
  <si>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</si>
  <si>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</si>
  <si>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</si>
  <si>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</si>
  <si>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</si>
  <si>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</si>
  <si>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</si>
  <si>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</si>
  <si>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</si>
  <si>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</si>
  <si>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</si>
  <si>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</si>
  <si>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</si>
  <si>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</si>
  <si>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</si>
  <si>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</si>
  <si>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</si>
  <si>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</si>
  <si>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</si>
  <si>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</si>
  <si>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</si>
  <si>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</si>
  <si>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</si>
  <si>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</si>
  <si>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</si>
  <si>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</si>
  <si>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</si>
  <si>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</si>
  <si>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</si>
  <si>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</si>
  <si>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</si>
  <si>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</si>
  <si>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</si>
  <si>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</si>
  <si>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</si>
  <si>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</si>
  <si>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</si>
  <si>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</si>
  <si>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</si>
  <si>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</si>
  <si>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</si>
  <si>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</si>
  <si>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</si>
  <si>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</si>
  <si>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</si>
  <si>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</si>
  <si>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</si>
  <si>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</si>
  <si>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</si>
  <si>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</si>
  <si>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</si>
  <si>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</si>
  <si>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</si>
  <si>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</si>
  <si>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</si>
  <si>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</si>
  <si>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</si>
  <si>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</si>
  <si>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</si>
  <si>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</si>
  <si>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</si>
  <si>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</si>
  <si>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</si>
  <si>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</si>
  <si>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</si>
  <si>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</si>
  <si>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</si>
  <si>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</si>
  <si>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</si>
  <si>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</si>
  <si>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</si>
  <si>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</si>
  <si>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</si>
  <si>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</si>
  <si>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</si>
  <si>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</si>
  <si>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</si>
  <si>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</si>
  <si>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</si>
  <si>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</si>
  <si>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</si>
  <si>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</si>
  <si>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</si>
  <si>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</si>
  <si>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</si>
  <si>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</si>
  <si>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</si>
  <si>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</si>
  <si>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</si>
  <si>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</si>
  <si>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</si>
  <si>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</si>
  <si>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</si>
  <si>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</si>
  <si>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</si>
  <si>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</si>
  <si>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</si>
  <si>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</si>
  <si>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</si>
  <si>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</si>
  <si>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</si>
  <si>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</si>
  <si>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</si>
  <si>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</si>
  <si>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</si>
  <si>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</si>
  <si>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</si>
  <si>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</si>
  <si>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</si>
  <si>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</si>
  <si>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</si>
  <si>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</si>
  <si>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</si>
  <si>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</si>
  <si>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</si>
  <si>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</si>
  <si>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</si>
  <si>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</si>
  <si>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</si>
  <si>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</si>
  <si>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</si>
  <si>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</si>
  <si>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</si>
  <si>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</si>
  <si>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</si>
  <si>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</si>
  <si>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</si>
  <si>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</si>
  <si>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</si>
  <si>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</si>
  <si>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</si>
  <si>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</si>
  <si>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</si>
  <si>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</si>
  <si>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</si>
  <si>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</si>
  <si>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</si>
  <si>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</si>
  <si>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</si>
  <si>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</si>
  <si>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</si>
  <si>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</si>
  <si>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</si>
  <si>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</si>
  <si>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</si>
  <si>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</si>
  <si>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</si>
  <si>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</si>
  <si>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</si>
  <si>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</si>
  <si>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</si>
  <si>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</si>
  <si>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</si>
  <si>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</si>
  <si>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</si>
  <si>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</si>
  <si>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</si>
  <si>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</si>
  <si>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</si>
  <si>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</si>
  <si>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</si>
  <si>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</si>
  <si>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</si>
  <si>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</si>
  <si>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</si>
  <si>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</si>
  <si>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</si>
  <si>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</si>
  <si>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</si>
  <si>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</si>
  <si>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</si>
  <si>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</si>
  <si>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</si>
  <si>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</si>
  <si>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</si>
  <si>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</si>
  <si>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</si>
  <si>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</si>
  <si>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</si>
  <si>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</si>
  <si>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</si>
  <si>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</si>
  <si>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</si>
  <si>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</si>
  <si>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</si>
  <si>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</si>
  <si>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</si>
  <si>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</si>
  <si>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</si>
  <si>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</si>
  <si>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</si>
  <si>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</si>
  <si>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</si>
  <si>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</si>
  <si>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</si>
  <si>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</si>
  <si>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</si>
  <si>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</si>
  <si>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</si>
  <si>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</si>
  <si>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</si>
  <si>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</si>
  <si>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</si>
  <si>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</si>
  <si>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</si>
  <si>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</si>
  <si>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</si>
  <si>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</si>
  <si>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</si>
  <si>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</si>
  <si>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</si>
  <si>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</si>
  <si>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</si>
  <si>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</si>
  <si>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</si>
  <si>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</si>
  <si>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</si>
  <si>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</si>
  <si>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</si>
  <si>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</si>
  <si>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</si>
  <si>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</si>
  <si>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</si>
  <si>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</si>
  <si>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</si>
  <si>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</si>
  <si>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</si>
  <si>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</si>
  <si>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</si>
  <si>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</si>
  <si>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</si>
  <si>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</si>
  <si>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</si>
  <si>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</si>
  <si>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</si>
  <si>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</si>
  <si>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</si>
  <si>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</si>
  <si>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</si>
  <si>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</si>
  <si>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</si>
  <si>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</si>
  <si>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</si>
  <si>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</si>
  <si>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</si>
  <si>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</si>
  <si>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</si>
  <si>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</si>
  <si>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</si>
  <si>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</si>
  <si>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</si>
  <si>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</si>
  <si>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</si>
  <si>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</si>
  <si>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</si>
  <si>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</si>
  <si>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</si>
  <si>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</si>
  <si>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</si>
  <si>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</si>
  <si>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</si>
  <si>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</si>
  <si>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</si>
  <si>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</si>
  <si>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</si>
  <si>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</si>
  <si>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</si>
  <si>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</si>
  <si>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</si>
  <si>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</si>
  <si>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</si>
  <si>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</si>
  <si>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</si>
  <si>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</si>
  <si>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</si>
  <si>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</si>
  <si>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</si>
  <si>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</si>
  <si>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</si>
  <si>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</si>
  <si>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</si>
  <si>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</si>
  <si>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</si>
  <si>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</si>
  <si>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</si>
  <si>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</si>
  <si>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</si>
  <si>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</si>
  <si>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</si>
  <si>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</si>
  <si>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</si>
  <si>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</si>
  <si>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</si>
  <si>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</si>
  <si>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</si>
  <si>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</si>
  <si>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</si>
  <si>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</si>
  <si>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</si>
  <si>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</si>
  <si>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</si>
  <si>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</si>
  <si>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</si>
  <si>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</si>
  <si>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</si>
  <si>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</si>
  <si>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</si>
  <si>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</si>
  <si>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</si>
  <si>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</si>
  <si>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</si>
  <si>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</si>
  <si>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</si>
  <si>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</si>
  <si>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</si>
  <si>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</si>
  <si>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</si>
  <si>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</si>
  <si>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</si>
  <si>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</si>
  <si>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</si>
  <si>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</si>
  <si>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</si>
  <si>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</si>
  <si>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</si>
  <si>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</si>
  <si>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</si>
  <si>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</si>
  <si>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</si>
  <si>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</si>
  <si>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</si>
  <si>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</si>
  <si>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</si>
  <si>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</si>
  <si>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</si>
  <si>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</si>
  <si>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</si>
  <si>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</si>
  <si>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</si>
  <si>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</si>
  <si>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</si>
  <si>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</si>
  <si>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</si>
  <si>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</si>
  <si>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</si>
  <si>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</si>
  <si>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</si>
  <si>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</si>
  <si>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</si>
  <si>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</si>
  <si>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</si>
  <si>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</si>
  <si>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</si>
  <si>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</si>
  <si>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</si>
  <si>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</si>
  <si>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</si>
  <si>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</si>
  <si>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</si>
  <si>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</si>
  <si>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</si>
  <si>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</si>
  <si>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</si>
  <si>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</si>
  <si>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</si>
  <si>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</si>
  <si>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</si>
  <si>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</si>
  <si>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</si>
  <si>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</si>
  <si>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</si>
  <si>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</si>
  <si>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</si>
  <si>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</si>
  <si>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</si>
  <si>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</si>
  <si>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</si>
  <si>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</si>
  <si>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</si>
  <si>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</si>
  <si>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</si>
  <si>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</si>
  <si>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</si>
  <si>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</si>
  <si>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</si>
  <si>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</si>
  <si>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</si>
  <si>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</si>
  <si>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</si>
  <si>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</si>
  <si>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</si>
  <si>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</si>
  <si>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</si>
  <si>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</si>
  <si>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</si>
  <si>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</si>
  <si>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</si>
  <si>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</si>
  <si>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</si>
  <si>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</si>
  <si>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</si>
  <si>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</si>
  <si>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</si>
  <si>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</si>
  <si>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</si>
  <si>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</si>
  <si>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</si>
  <si>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</si>
  <si>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</si>
  <si>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</si>
  <si>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</si>
  <si>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</si>
  <si>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</si>
  <si>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</si>
  <si>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</si>
  <si>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</si>
  <si>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</si>
  <si>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</si>
  <si>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</si>
  <si>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</si>
  <si>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</si>
  <si>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</si>
  <si>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</si>
  <si>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</si>
  <si>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</si>
  <si>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</si>
  <si>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</si>
  <si>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</si>
  <si>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</si>
  <si>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</si>
  <si>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</si>
  <si>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</si>
  <si>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</si>
  <si>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</si>
  <si>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</si>
  <si>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</si>
  <si>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</si>
  <si>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</si>
  <si>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</si>
  <si>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</si>
  <si>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</si>
  <si>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</si>
  <si>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</si>
  <si>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</si>
  <si>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</si>
  <si>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</si>
  <si>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</si>
  <si>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</si>
  <si>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</si>
  <si>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</si>
  <si>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</si>
  <si>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</si>
  <si>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</si>
  <si>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</si>
  <si>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</si>
  <si>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</si>
  <si>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</si>
  <si>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</si>
  <si>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</si>
  <si>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</si>
  <si>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</si>
  <si>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</si>
  <si>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</si>
  <si>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</si>
  <si>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</si>
  <si>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</si>
  <si>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</si>
  <si>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</si>
  <si>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</si>
  <si>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</si>
  <si>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</si>
  <si>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</si>
  <si>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</si>
  <si>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</si>
  <si>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</si>
  <si>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</si>
  <si>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</si>
  <si>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</si>
  <si>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</si>
  <si>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</si>
  <si>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</si>
  <si>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</si>
  <si>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</si>
  <si>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</si>
  <si>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</si>
  <si>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</si>
  <si>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</si>
  <si>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</si>
  <si>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</si>
  <si>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</si>
  <si>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</si>
  <si>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</si>
  <si>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</si>
  <si>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</si>
  <si>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</si>
  <si>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</si>
  <si>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</si>
  <si>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</si>
  <si>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</si>
  <si>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</si>
  <si>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</si>
  <si>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</si>
  <si>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</si>
  <si>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</si>
  <si>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</si>
  <si>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</si>
  <si>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</si>
  <si>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</si>
  <si>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</si>
  <si>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</si>
  <si>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</si>
  <si>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</si>
  <si>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</si>
  <si>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</si>
  <si>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</si>
  <si>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</si>
  <si>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</si>
  <si>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</si>
  <si>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</si>
  <si>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</si>
  <si>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</si>
  <si>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</si>
  <si>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</si>
  <si>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</si>
  <si>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</si>
  <si>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</si>
  <si>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</si>
  <si>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</si>
  <si>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</si>
  <si>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</si>
  <si>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</si>
  <si>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</si>
  <si>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</si>
  <si>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</si>
  <si>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</si>
  <si>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</si>
  <si>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</si>
  <si>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</si>
  <si>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</si>
  <si>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</si>
  <si>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</si>
  <si>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</si>
  <si>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</si>
  <si>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</si>
  <si>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</si>
  <si>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</si>
  <si>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</si>
  <si>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</si>
  <si>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</si>
  <si>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</si>
  <si>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</si>
  <si>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</si>
  <si>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</si>
  <si>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</si>
  <si>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</si>
  <si>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</si>
  <si>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</si>
  <si>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</si>
  <si>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</si>
  <si>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</si>
  <si>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</si>
  <si>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</si>
  <si>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</si>
  <si>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</si>
  <si>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</si>
  <si>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</si>
  <si>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</si>
  <si>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</si>
  <si>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</si>
  <si>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</si>
  <si>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</si>
  <si>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</si>
  <si>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</si>
  <si>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</si>
  <si>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</si>
  <si>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</si>
  <si>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</si>
  <si>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</si>
  <si>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</si>
  <si>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</si>
  <si>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</si>
  <si>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</si>
  <si>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</si>
  <si>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</si>
  <si>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</si>
  <si>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</si>
  <si>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</si>
  <si>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</si>
  <si>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</si>
  <si>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</si>
  <si>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</si>
  <si>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</si>
  <si>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</si>
  <si>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</si>
  <si>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</si>
  <si>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</si>
  <si>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</si>
  <si>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</si>
  <si>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</si>
  <si>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</si>
  <si>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</si>
  <si>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</si>
  <si>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</si>
  <si>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</si>
  <si>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</si>
  <si>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</si>
  <si>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</si>
  <si>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</si>
  <si>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</si>
  <si>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</si>
  <si>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</si>
  <si>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</si>
  <si>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</si>
  <si>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</si>
  <si>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</si>
  <si>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</si>
  <si>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</si>
  <si>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</si>
  <si>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</si>
  <si>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</si>
  <si>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</si>
  <si>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</si>
  <si>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</si>
  <si>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</si>
  <si>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</si>
  <si>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</si>
  <si>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</si>
  <si>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</si>
  <si>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</si>
  <si>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</si>
  <si>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</si>
  <si>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</si>
  <si>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</si>
  <si>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</si>
  <si>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</si>
  <si>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</si>
  <si>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</si>
  <si>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</si>
  <si>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</si>
  <si>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</si>
  <si>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</si>
  <si>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</si>
  <si>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</si>
  <si>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</si>
  <si>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</si>
  <si>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</si>
  <si>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</si>
  <si>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</si>
  <si>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</si>
  <si>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</si>
  <si>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</si>
  <si>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</si>
  <si>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</si>
  <si>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</si>
  <si>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</si>
  <si>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</si>
  <si>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</si>
  <si>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</si>
  <si>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</si>
  <si>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</si>
  <si>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</si>
  <si>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</si>
  <si>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</si>
  <si>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</si>
  <si>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</si>
  <si>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</si>
  <si>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</si>
  <si>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</si>
  <si>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</si>
  <si>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</si>
  <si>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</si>
  <si>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</si>
  <si>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</si>
  <si>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</si>
  <si>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</si>
  <si>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</si>
  <si>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</si>
  <si>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</si>
  <si>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</si>
  <si>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</si>
  <si>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</si>
  <si>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</si>
  <si>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</si>
  <si>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</si>
  <si>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</si>
  <si>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</si>
  <si>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</si>
  <si>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</si>
  <si>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</si>
  <si>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</si>
  <si>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</si>
  <si>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</si>
  <si>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</si>
  <si>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</si>
  <si>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</si>
  <si>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</si>
  <si>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</si>
  <si>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</si>
  <si>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</si>
  <si>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</si>
  <si>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</si>
  <si>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</si>
  <si>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</si>
  <si>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</si>
  <si>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</si>
  <si>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</si>
  <si>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</si>
  <si>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</si>
  <si>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</si>
  <si>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</si>
  <si>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</si>
  <si>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</si>
  <si>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</si>
  <si>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</si>
  <si>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</si>
  <si>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</si>
  <si>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</si>
  <si>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</si>
  <si>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</si>
  <si>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</si>
  <si>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</si>
  <si>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</si>
  <si>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</si>
  <si>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</si>
  <si>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</si>
  <si>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</si>
  <si>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</si>
  <si>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</si>
  <si>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</si>
  <si>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</si>
  <si>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</si>
  <si>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</si>
  <si>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</si>
  <si>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</si>
  <si>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</si>
  <si>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</si>
  <si>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</si>
  <si>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</si>
  <si>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</si>
  <si>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</si>
  <si>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</si>
  <si>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</si>
  <si>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</si>
  <si>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</si>
  <si>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</si>
  <si>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</si>
  <si>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</si>
  <si>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</si>
  <si>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</si>
  <si>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</si>
  <si>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</si>
  <si>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</si>
  <si>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</si>
  <si>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</si>
  <si>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</si>
  <si>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</si>
  <si>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</si>
  <si>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</si>
  <si>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</si>
  <si>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</si>
  <si>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</si>
  <si>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</si>
  <si>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</si>
  <si>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</si>
  <si>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</si>
  <si>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</si>
  <si>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</si>
  <si>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</si>
  <si>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</si>
  <si>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</si>
  <si>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</si>
  <si>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</si>
  <si>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</si>
  <si>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</si>
  <si>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</si>
  <si>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</si>
  <si>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</si>
  <si>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</si>
  <si>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</si>
  <si>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</si>
  <si>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</si>
  <si>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</si>
  <si>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</si>
  <si>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</si>
  <si>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</si>
  <si>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</si>
  <si>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</si>
  <si>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</si>
  <si>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</si>
  <si>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</si>
  <si>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</si>
  <si>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</si>
  <si>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</si>
  <si>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</si>
  <si>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</si>
  <si>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</si>
  <si>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</si>
  <si>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</si>
  <si>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</si>
  <si>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</si>
  <si>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</si>
  <si>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</si>
  <si>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</si>
  <si>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</si>
  <si>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</si>
  <si>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</si>
  <si>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</si>
  <si>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</si>
  <si>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</si>
  <si>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</si>
  <si>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</si>
  <si>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</si>
  <si>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</si>
  <si>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</si>
  <si>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</si>
  <si>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</si>
  <si>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</si>
  <si>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</si>
  <si>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</si>
  <si>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</si>
  <si>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</si>
  <si>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</si>
  <si>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</si>
  <si>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</si>
  <si>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</si>
  <si>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</si>
  <si>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</si>
  <si>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</si>
  <si>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</si>
  <si>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</si>
  <si>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</si>
  <si>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</si>
  <si>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</si>
  <si>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</si>
  <si>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</si>
  <si>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</si>
  <si>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</si>
  <si>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</si>
  <si>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</si>
  <si>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</si>
  <si>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</si>
  <si>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</si>
  <si>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</si>
  <si>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</si>
  <si>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</si>
  <si>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</si>
  <si>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</si>
  <si>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</si>
  <si>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</si>
  <si>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</si>
  <si>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</si>
  <si>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</si>
  <si>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</si>
  <si>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</si>
  <si>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</si>
  <si>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</si>
  <si>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</si>
  <si>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</si>
  <si>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</si>
  <si>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</si>
  <si>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</si>
  <si>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</si>
  <si>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</si>
  <si>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</si>
  <si>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</si>
  <si>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</si>
  <si>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</si>
  <si>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</si>
  <si>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</si>
  <si>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</si>
  <si>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</si>
  <si>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</si>
  <si>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</si>
  <si>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</si>
  <si>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</si>
  <si>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</si>
  <si>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</si>
  <si>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</si>
  <si>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</si>
  <si>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</si>
  <si>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</si>
  <si>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</si>
  <si>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</si>
  <si>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</si>
  <si>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</si>
  <si>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</si>
  <si>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</si>
  <si>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</si>
  <si>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</si>
  <si>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</si>
  <si>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</si>
  <si>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</si>
  <si>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</si>
  <si>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</si>
  <si>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</si>
  <si>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</si>
  <si>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</si>
  <si>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</si>
  <si>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</si>
  <si>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</si>
  <si>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</si>
  <si>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</si>
  <si>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</si>
  <si>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</si>
  <si>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</si>
  <si>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</si>
  <si>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</si>
  <si>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</si>
  <si>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</si>
  <si>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</si>
  <si>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</si>
  <si>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</si>
  <si>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</si>
  <si>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</si>
  <si>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</si>
  <si>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</si>
  <si>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</si>
  <si>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</si>
  <si>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</si>
  <si>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</si>
  <si>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</si>
  <si>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</si>
  <si>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</si>
  <si>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</si>
  <si>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</si>
  <si>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</si>
  <si>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</si>
  <si>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</si>
  <si>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</si>
  <si>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</si>
  <si>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</si>
  <si>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</si>
  <si>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</si>
  <si>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</si>
  <si>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</si>
  <si>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</si>
  <si>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</si>
  <si>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</si>
  <si>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</si>
  <si>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</si>
  <si>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</si>
  <si>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</si>
  <si>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</si>
  <si>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</si>
  <si>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</si>
  <si>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</si>
  <si>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</si>
  <si>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</si>
  <si>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</si>
  <si>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</si>
  <si>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</si>
  <si>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</si>
  <si>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</si>
  <si>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</si>
  <si>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</si>
  <si>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</si>
  <si>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</si>
  <si>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</si>
  <si>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</si>
  <si>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</si>
  <si>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</si>
  <si>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</si>
  <si>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</si>
  <si>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</si>
  <si>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</si>
  <si>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</si>
  <si>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</si>
  <si>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</si>
  <si>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</si>
  <si>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</si>
  <si>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</si>
  <si>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</si>
  <si>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</si>
  <si>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</si>
  <si>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</si>
  <si>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</si>
  <si>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</si>
  <si>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</si>
  <si>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</si>
  <si>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</si>
  <si>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</si>
  <si>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</si>
  <si>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</si>
  <si>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</si>
  <si>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</si>
  <si>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</si>
  <si>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</si>
  <si>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</si>
  <si>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</si>
  <si>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</si>
  <si>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</si>
  <si>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</si>
  <si>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</si>
  <si>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</si>
  <si>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</si>
  <si>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</si>
  <si>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</si>
  <si>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</si>
  <si>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</si>
  <si>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</si>
  <si>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</si>
  <si>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</si>
  <si>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</si>
  <si>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</si>
  <si>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</si>
  <si>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</si>
  <si>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</si>
  <si>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</si>
  <si>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</si>
  <si>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</si>
  <si>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</si>
  <si>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</si>
  <si>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</si>
  <si>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</si>
  <si>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</si>
  <si>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</si>
  <si>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</si>
  <si>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</si>
  <si>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</si>
  <si>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</si>
  <si>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</si>
  <si>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</si>
  <si>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</si>
  <si>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</si>
  <si>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</si>
  <si>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</si>
  <si>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</si>
  <si>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</si>
  <si>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</si>
  <si>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</si>
  <si>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</si>
  <si>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</si>
  <si>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</si>
  <si>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</si>
  <si>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</si>
  <si>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</si>
  <si>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</si>
  <si>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</si>
  <si>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</si>
  <si>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</si>
  <si>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</si>
  <si>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</si>
  <si>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</si>
  <si>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</si>
  <si>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</si>
  <si>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</si>
  <si>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</si>
  <si>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</si>
  <si>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</si>
  <si>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</si>
  <si>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</si>
  <si>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</si>
  <si>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</si>
  <si>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</si>
  <si>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</si>
  <si>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</si>
  <si>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</si>
  <si>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</si>
  <si>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</si>
  <si>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</si>
  <si>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</si>
  <si>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</si>
  <si>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</si>
  <si>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</si>
  <si>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</si>
  <si>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</si>
  <si>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</si>
  <si>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</si>
  <si>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</si>
  <si>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</si>
  <si>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</si>
  <si>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</si>
  <si>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</si>
  <si>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</si>
  <si>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</si>
  <si>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</si>
  <si>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</si>
  <si>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</si>
  <si>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</si>
  <si>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</si>
  <si>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</si>
  <si>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</si>
  <si>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</si>
  <si>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</si>
  <si>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</si>
  <si>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</si>
  <si>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</si>
  <si>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</si>
  <si>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</si>
  <si>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</si>
  <si>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</si>
  <si>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</si>
  <si>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</si>
  <si>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</si>
  <si>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</si>
  <si>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</si>
  <si>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</si>
  <si>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</si>
  <si>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</si>
  <si>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</si>
  <si>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</si>
  <si>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</si>
  <si>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</si>
  <si>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</si>
  <si>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</si>
  <si>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</si>
  <si>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</si>
  <si>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</si>
  <si>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</si>
  <si>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</si>
  <si>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</si>
  <si>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</si>
  <si>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</si>
  <si>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</si>
  <si>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</si>
  <si>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</si>
  <si>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</si>
  <si>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</si>
  <si>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</si>
  <si>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</si>
  <si>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</si>
  <si>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</si>
  <si>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</si>
  <si>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</si>
  <si>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</si>
  <si>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</si>
  <si>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</si>
  <si>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</si>
  <si>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</si>
  <si>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</si>
  <si>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</si>
  <si>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</si>
  <si>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</si>
  <si>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</si>
  <si>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</si>
  <si>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</si>
  <si>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</si>
  <si>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</si>
  <si>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</si>
  <si>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</si>
  <si>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</si>
  <si>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</si>
  <si>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</si>
  <si>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</si>
  <si>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</si>
  <si>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</si>
  <si>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</si>
  <si>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</si>
  <si>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</si>
  <si>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</si>
  <si>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</si>
  <si>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</si>
  <si>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</si>
  <si>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</si>
  <si>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</si>
  <si>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</si>
  <si>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</si>
  <si>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</si>
  <si>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</si>
  <si>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</si>
  <si>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</si>
  <si>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</si>
  <si>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</si>
  <si>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</si>
  <si>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</si>
  <si>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</si>
  <si>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</si>
  <si>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</si>
  <si>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</si>
  <si>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</si>
  <si>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</si>
  <si>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</si>
  <si>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</si>
  <si>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</si>
  <si>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</si>
  <si>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</si>
  <si>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</si>
  <si>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</si>
  <si>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</si>
  <si>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</si>
  <si>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</si>
  <si>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</si>
  <si>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</si>
  <si>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</si>
  <si>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</si>
  <si>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</si>
  <si>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</si>
  <si>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</si>
  <si>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</si>
  <si>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</si>
  <si>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</si>
  <si>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</si>
  <si>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</si>
  <si>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</si>
  <si>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</si>
  <si>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</si>
  <si>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</si>
  <si>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</si>
  <si>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</si>
  <si>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</si>
  <si>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</si>
  <si>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</si>
  <si>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</si>
  <si>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</si>
  <si>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</si>
  <si>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</si>
  <si>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</si>
  <si>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</si>
  <si>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</si>
  <si>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</si>
  <si>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</si>
  <si>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</si>
  <si>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</si>
  <si>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</si>
  <si>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</si>
  <si>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</si>
  <si>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</si>
  <si>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</si>
  <si>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</si>
  <si>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</si>
  <si>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</si>
  <si>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</si>
  <si>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</si>
  <si>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</si>
  <si>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</si>
  <si>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</si>
  <si>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</si>
  <si>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</si>
  <si>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</si>
  <si>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</si>
  <si>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</si>
  <si>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</si>
  <si>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</si>
  <si>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</si>
  <si>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</si>
  <si>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</si>
  <si>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</si>
  <si>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</si>
  <si>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</si>
  <si>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</si>
  <si>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</si>
  <si>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</si>
  <si>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</si>
  <si>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</si>
  <si>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</si>
  <si>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</si>
  <si>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</si>
  <si>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</si>
  <si>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</si>
  <si>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</si>
  <si>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</si>
  <si>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</si>
  <si>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</si>
  <si>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</si>
  <si>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</si>
  <si>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</si>
  <si>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</si>
  <si>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</si>
  <si>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</si>
  <si>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</si>
  <si>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</si>
  <si>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</si>
  <si>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</si>
  <si>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</si>
  <si>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</si>
  <si>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</si>
  <si>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</si>
  <si>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</si>
  <si>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</si>
  <si>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</si>
  <si>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</si>
  <si>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</si>
  <si>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</si>
  <si>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</si>
  <si>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</si>
  <si>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</si>
  <si>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</si>
  <si>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</si>
  <si>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</si>
  <si>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</si>
  <si>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</si>
  <si>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</si>
  <si>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</si>
  <si>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</si>
  <si>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</si>
  <si>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</si>
  <si>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</si>
  <si>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</si>
  <si>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</si>
  <si>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</si>
  <si>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</si>
  <si>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</si>
  <si>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</si>
  <si>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</si>
  <si>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</si>
  <si>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</si>
  <si>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</si>
  <si>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</si>
  <si>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</si>
  <si>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</si>
  <si>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</si>
  <si>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</si>
  <si>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</si>
  <si>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</si>
  <si>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</si>
  <si>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</si>
  <si>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</si>
  <si>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</si>
  <si>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</si>
  <si>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</si>
  <si>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</si>
  <si>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</si>
  <si>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</si>
  <si>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</si>
  <si>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</si>
  <si>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</si>
  <si>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</si>
  <si>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</si>
  <si>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</si>
  <si>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</si>
  <si>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</si>
  <si>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</si>
  <si>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</si>
  <si>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</si>
  <si>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</si>
  <si>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</si>
  <si>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</si>
  <si>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</si>
  <si>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</si>
  <si>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</si>
  <si>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</si>
  <si>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</si>
  <si>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</si>
  <si>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</si>
  <si>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</si>
  <si>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</si>
  <si>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</si>
  <si>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</si>
  <si>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</si>
  <si>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</si>
  <si>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</si>
  <si>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</si>
  <si>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</si>
  <si>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</si>
  <si>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</si>
  <si>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</si>
  <si>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</si>
  <si>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</si>
  <si>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</si>
  <si>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</si>
  <si>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</si>
  <si>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</si>
  <si>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</si>
  <si>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</si>
  <si>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</si>
  <si>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</si>
  <si>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</si>
  <si>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</si>
  <si>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</si>
  <si>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</si>
  <si>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</si>
  <si>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</si>
  <si>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</si>
  <si>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</si>
  <si>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</si>
  <si>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</si>
  <si>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</si>
  <si>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</si>
  <si>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</si>
  <si>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</si>
  <si>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</si>
  <si>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</si>
  <si>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</si>
  <si>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</si>
  <si>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</si>
  <si>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</si>
  <si>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</si>
  <si>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</si>
  <si>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</si>
  <si>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</si>
  <si>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</si>
  <si>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</si>
  <si>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</si>
  <si>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</si>
  <si>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</si>
  <si>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</si>
  <si>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</si>
  <si>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</si>
  <si>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</si>
  <si>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</si>
  <si>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</si>
  <si>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</si>
  <si>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</si>
  <si>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</si>
  <si>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</si>
  <si>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</si>
  <si>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</si>
  <si>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</si>
  <si>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</si>
  <si>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</si>
  <si>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</si>
  <si>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</si>
  <si>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</si>
  <si>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</si>
  <si>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</si>
  <si>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</si>
  <si>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</si>
  <si>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</si>
  <si>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</si>
  <si>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</si>
  <si>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</si>
  <si>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</si>
  <si>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</si>
  <si>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</si>
  <si>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</si>
  <si>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</si>
  <si>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</si>
  <si>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</si>
  <si>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</si>
  <si>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</si>
  <si>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</si>
  <si>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</si>
  <si>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</si>
  <si>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</si>
  <si>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</si>
  <si>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</si>
  <si>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</si>
  <si>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</si>
  <si>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</si>
  <si>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</si>
  <si>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</si>
  <si>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</si>
  <si>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</si>
  <si>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</si>
  <si>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</si>
  <si>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</si>
  <si>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</si>
  <si>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</si>
  <si>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</si>
  <si>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</si>
  <si>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</si>
  <si>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</si>
  <si>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</si>
  <si>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</si>
  <si>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</si>
  <si>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</si>
  <si>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</si>
  <si>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</si>
  <si>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</si>
  <si>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</si>
  <si>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</si>
  <si>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</si>
  <si>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</si>
  <si>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</si>
  <si>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</si>
  <si>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</si>
  <si>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</si>
  <si>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</si>
  <si>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</si>
  <si>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</si>
  <si>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</si>
  <si>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</si>
  <si>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</si>
  <si>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</si>
  <si>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</si>
  <si>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</si>
  <si>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</si>
  <si>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</si>
  <si>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</si>
  <si>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</si>
  <si>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</si>
  <si>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</si>
  <si>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</si>
  <si>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</si>
  <si>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</si>
  <si>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</si>
  <si>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</si>
  <si>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</si>
  <si>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</si>
  <si>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</si>
  <si>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</si>
  <si>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</si>
  <si>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</si>
  <si>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</si>
  <si>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</si>
  <si>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</si>
  <si>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</si>
  <si>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</si>
  <si>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</si>
  <si>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</si>
  <si>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</si>
  <si>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</si>
  <si>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</si>
  <si>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</si>
  <si>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</si>
  <si>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</si>
  <si>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</si>
  <si>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</si>
  <si>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</si>
  <si>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</si>
  <si>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</si>
  <si>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</si>
  <si>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</si>
  <si>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</si>
  <si>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</si>
  <si>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</si>
  <si>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</si>
  <si>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</si>
  <si>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</si>
  <si>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</si>
  <si>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</si>
  <si>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</si>
  <si>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</si>
  <si>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</si>
  <si>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</si>
  <si>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</si>
  <si>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</si>
  <si>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</si>
  <si>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</si>
  <si>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</si>
  <si>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</si>
  <si>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</si>
  <si>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</si>
  <si>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</si>
  <si>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</si>
  <si>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</si>
  <si>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</si>
  <si>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</si>
  <si>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</si>
  <si>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</si>
  <si>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</si>
  <si>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</si>
  <si>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</si>
  <si>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</si>
  <si>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</si>
  <si>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</si>
  <si>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</si>
  <si>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</si>
  <si>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</si>
  <si>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</si>
  <si>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</si>
  <si>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</si>
  <si>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</si>
  <si>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</si>
  <si>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</si>
  <si>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</si>
  <si>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</si>
  <si>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</si>
  <si>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</si>
  <si>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</si>
  <si>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</si>
  <si>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</si>
  <si>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</si>
  <si>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</si>
  <si>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</si>
  <si>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</si>
  <si>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</si>
  <si>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</si>
  <si>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</si>
  <si>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</si>
  <si>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</si>
  <si>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</si>
  <si>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</si>
  <si>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</si>
  <si>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</si>
  <si>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</si>
  <si>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</si>
  <si>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</si>
  <si>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</si>
  <si>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</si>
  <si>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</si>
  <si>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</si>
  <si>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</si>
  <si>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</si>
  <si>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</si>
  <si>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</si>
  <si>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</si>
  <si>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</si>
  <si>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</si>
  <si>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</si>
  <si>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</si>
  <si>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</si>
  <si>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</si>
  <si>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</si>
  <si>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</si>
  <si>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</si>
  <si>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</si>
  <si>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</si>
  <si>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</si>
  <si>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</si>
  <si>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</si>
  <si>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</si>
  <si>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</si>
  <si>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</si>
  <si>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</si>
  <si>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</si>
  <si>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</si>
  <si>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</si>
  <si>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</si>
  <si>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</si>
  <si>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</si>
  <si>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</si>
  <si>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</si>
  <si>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</si>
  <si>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</si>
  <si>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</si>
  <si>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</si>
  <si>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</si>
  <si>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</si>
  <si>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</si>
  <si>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</si>
  <si>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</si>
  <si>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</si>
  <si>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</si>
  <si>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</si>
  <si>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</si>
  <si>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</si>
  <si>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</si>
  <si>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</si>
  <si>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</si>
  <si>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</si>
  <si>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</si>
  <si>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</si>
  <si>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</si>
  <si>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</si>
  <si>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</si>
  <si>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</si>
  <si>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</si>
  <si>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</si>
  <si>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</si>
  <si>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</si>
  <si>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</si>
  <si>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</si>
  <si>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</si>
  <si>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</si>
  <si>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</si>
  <si>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</si>
  <si>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</si>
  <si>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</si>
  <si>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</si>
  <si>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</si>
  <si>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</si>
  <si>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</si>
  <si>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</si>
  <si>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</si>
  <si>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</si>
  <si>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</si>
  <si>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</si>
  <si>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</si>
  <si>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</si>
  <si>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</si>
  <si>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</si>
  <si>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</si>
  <si>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</si>
  <si>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</si>
  <si>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</si>
  <si>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</si>
  <si>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</si>
  <si>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</si>
  <si>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</si>
  <si>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</si>
  <si>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</si>
  <si>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</si>
  <si>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</si>
  <si>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</si>
  <si>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</si>
  <si>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</si>
  <si>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</si>
  <si>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</si>
  <si>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</si>
  <si>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</si>
  <si>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</si>
  <si>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</si>
  <si>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</si>
  <si>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</si>
  <si>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</si>
  <si>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</si>
  <si>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</si>
  <si>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</si>
  <si>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</si>
  <si>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</si>
  <si>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</si>
  <si>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</si>
  <si>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</si>
  <si>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</si>
  <si>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</si>
  <si>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</si>
  <si>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</si>
  <si>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</si>
  <si>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</si>
  <si>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</si>
  <si>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</si>
  <si>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</si>
  <si>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</si>
  <si>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</si>
  <si>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</si>
  <si>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</si>
  <si>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</si>
  <si>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</si>
  <si>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</si>
  <si>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</si>
  <si>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</si>
  <si>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</si>
  <si>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</si>
  <si>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</si>
  <si>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</si>
  <si>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</si>
  <si>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</si>
  <si>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</si>
  <si>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</si>
  <si>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</si>
  <si>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</si>
  <si>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</si>
  <si>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</si>
  <si>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</si>
  <si>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</si>
  <si>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</si>
  <si>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</si>
  <si>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</si>
  <si>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</si>
  <si>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</si>
  <si>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</si>
  <si>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</si>
  <si>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</si>
  <si>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</si>
  <si>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</si>
  <si>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</si>
  <si>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</si>
  <si>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</si>
  <si>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</si>
  <si>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</si>
  <si>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</si>
  <si>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</si>
  <si>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</si>
  <si>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</si>
  <si>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</si>
  <si>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</si>
  <si>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</si>
  <si>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</si>
  <si>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</si>
  <si>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</si>
  <si>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</si>
  <si>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</si>
  <si>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</si>
  <si>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</si>
  <si>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</si>
  <si>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</si>
  <si>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</si>
  <si>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</si>
  <si>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</si>
  <si>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</si>
  <si>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</si>
  <si>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</si>
  <si>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</si>
  <si>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</si>
  <si>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</si>
  <si>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</si>
  <si>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</si>
  <si>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</si>
  <si>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</si>
  <si>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</si>
  <si>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</si>
  <si>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</si>
  <si>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</si>
  <si>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</si>
  <si>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</si>
  <si>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</si>
  <si>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</si>
  <si>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</si>
  <si>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</si>
  <si>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</si>
  <si>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</si>
  <si>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</si>
  <si>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</si>
  <si>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</si>
  <si>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</si>
  <si>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</si>
  <si>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</si>
  <si>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</si>
  <si>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</si>
  <si>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</si>
  <si>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</si>
  <si>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</si>
  <si>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</si>
  <si>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</si>
  <si>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</si>
  <si>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</si>
  <si>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</si>
  <si>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</si>
  <si>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</si>
  <si>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</si>
  <si>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</si>
  <si>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</si>
  <si>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</si>
  <si>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</si>
  <si>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</si>
  <si>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</si>
  <si>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</si>
  <si>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</si>
  <si>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</si>
  <si>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</si>
  <si>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</si>
  <si>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</si>
  <si>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</si>
  <si>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</si>
  <si>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</si>
  <si>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</si>
  <si>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</si>
  <si>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</si>
  <si>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</si>
  <si>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</si>
  <si>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</si>
  <si>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</si>
  <si>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</si>
  <si>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</si>
  <si>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</si>
  <si>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</si>
  <si>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</si>
  <si>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</si>
  <si>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</si>
  <si>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</si>
  <si>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</si>
  <si>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</si>
  <si>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</si>
  <si>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</si>
  <si>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</si>
  <si>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</si>
  <si>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</si>
  <si>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</si>
  <si>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</si>
  <si>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</si>
  <si>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</si>
  <si>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</si>
  <si>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</si>
  <si>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</si>
  <si>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</si>
  <si>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</si>
  <si>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</si>
  <si>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</si>
  <si>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</si>
  <si>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</si>
  <si>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</si>
  <si>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</si>
  <si>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</si>
  <si>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</si>
  <si>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</si>
  <si>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</si>
  <si>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</si>
  <si>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</si>
  <si>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</si>
  <si>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</si>
  <si>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</si>
  <si>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</si>
  <si>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</si>
  <si>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</si>
  <si>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</si>
  <si>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</si>
  <si>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</si>
  <si>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</si>
  <si>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</si>
  <si>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</si>
  <si>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</si>
  <si>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</si>
  <si>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</si>
  <si>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</si>
  <si>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</si>
  <si>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</si>
  <si>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</si>
  <si>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</si>
  <si>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</si>
  <si>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</si>
  <si>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</si>
  <si>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</si>
  <si>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</si>
  <si>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</si>
  <si>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</si>
  <si>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</si>
  <si>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</si>
  <si>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</si>
  <si>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</si>
  <si>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</si>
  <si>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</si>
  <si>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</si>
  <si>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</si>
  <si>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</si>
  <si>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</si>
  <si>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</si>
  <si>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</si>
  <si>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</si>
  <si>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</si>
  <si>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</si>
  <si>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</si>
  <si>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</si>
  <si>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</si>
  <si>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</si>
  <si>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</si>
  <si>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</si>
  <si>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</si>
  <si>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</si>
  <si>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</si>
  <si>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</si>
  <si>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</si>
  <si>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</si>
  <si>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</si>
  <si>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</si>
  <si>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</si>
  <si>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</si>
  <si>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</si>
  <si>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</si>
  <si>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</si>
  <si>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</si>
  <si>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</si>
  <si>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</si>
  <si>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</si>
  <si>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</si>
  <si>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</si>
  <si>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</si>
  <si>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</si>
  <si>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</si>
  <si>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</si>
  <si>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</si>
  <si>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</si>
  <si>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</si>
  <si>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</si>
  <si>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</si>
  <si>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</si>
  <si>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</si>
  <si>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</si>
  <si>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</si>
  <si>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</si>
  <si>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</si>
  <si>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</si>
  <si>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</si>
  <si>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</si>
  <si>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</si>
  <si>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</si>
  <si>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</si>
  <si>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</si>
  <si>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</si>
  <si>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</si>
  <si>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</si>
  <si>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</si>
  <si>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</si>
  <si>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</si>
  <si>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</si>
  <si>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</si>
  <si>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</si>
  <si>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</si>
  <si>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</si>
  <si>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</si>
  <si>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</si>
  <si>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</si>
  <si>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</si>
  <si>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</si>
  <si>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</si>
  <si>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</si>
  <si>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</si>
  <si>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</si>
  <si>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</si>
  <si>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</si>
  <si>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</si>
  <si>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</si>
  <si>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</si>
  <si>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</si>
  <si>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</si>
  <si>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</si>
  <si>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</si>
  <si>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</si>
  <si>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</si>
  <si>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</si>
  <si>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</si>
  <si>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</si>
  <si>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</si>
  <si>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</si>
  <si>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</si>
  <si>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</si>
  <si>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</si>
  <si>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</si>
  <si>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</si>
  <si>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</si>
  <si>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</si>
  <si>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</si>
  <si>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</si>
  <si>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</si>
  <si>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</si>
  <si>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</si>
  <si>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</si>
  <si>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</si>
  <si>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</si>
  <si>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</si>
  <si>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</si>
  <si>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</si>
  <si>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</si>
  <si>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</si>
  <si>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</si>
  <si>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</si>
  <si>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</si>
  <si>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</si>
  <si>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</si>
  <si>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</si>
  <si>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</si>
  <si>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</si>
  <si>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</si>
  <si>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</si>
  <si>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</si>
  <si>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</si>
  <si>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</si>
  <si>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</si>
  <si>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</si>
  <si>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</si>
  <si>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</si>
  <si>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</si>
  <si>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</si>
  <si>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</si>
  <si>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</si>
  <si>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</si>
  <si>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</si>
  <si>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</si>
  <si>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</si>
  <si>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</si>
  <si>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</si>
  <si>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</si>
  <si>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</si>
  <si>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</si>
  <si>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</si>
  <si>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</si>
  <si>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</si>
  <si>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</si>
  <si>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</si>
  <si>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</si>
  <si>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</si>
  <si>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</si>
  <si>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</si>
  <si>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</si>
  <si>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</si>
  <si>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</si>
  <si>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</si>
  <si>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</si>
  <si>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</si>
  <si>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</si>
  <si>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</si>
  <si>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</si>
  <si>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</si>
  <si>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</si>
  <si>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</si>
  <si>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</si>
  <si>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</si>
  <si>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</si>
  <si>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</si>
  <si>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</si>
  <si>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</si>
  <si>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</si>
  <si>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</si>
  <si>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</si>
  <si>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</si>
  <si>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</si>
  <si>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</si>
  <si>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</si>
  <si>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</si>
  <si>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</si>
  <si>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</si>
  <si>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</si>
  <si>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</si>
  <si>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</si>
  <si>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</si>
  <si>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</si>
  <si>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</si>
  <si>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</si>
  <si>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</si>
  <si>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</si>
  <si>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</si>
  <si>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</si>
  <si>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</si>
  <si>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</si>
  <si>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</si>
  <si>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</si>
  <si>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</si>
  <si>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</si>
  <si>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</si>
  <si>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</si>
  <si>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</si>
  <si>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</si>
  <si>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</si>
  <si>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</si>
  <si>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</si>
  <si>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</si>
  <si>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</si>
  <si>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</si>
  <si>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</si>
  <si>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</si>
  <si>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</si>
  <si>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</si>
  <si>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</si>
  <si>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</si>
  <si>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</si>
  <si>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</si>
  <si>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</si>
  <si>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</si>
  <si>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</si>
  <si>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</si>
  <si>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</si>
  <si>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</si>
  <si>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</si>
  <si>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</si>
  <si>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</si>
  <si>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</si>
  <si>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</si>
  <si>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</si>
  <si>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</si>
  <si>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</si>
  <si>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</si>
  <si>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</si>
  <si>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</si>
  <si>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</si>
  <si>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</si>
  <si>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</si>
  <si>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</si>
  <si>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</si>
  <si>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</si>
  <si>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</si>
  <si>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</si>
  <si>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</si>
  <si>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</si>
  <si>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</si>
  <si>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</si>
  <si>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</si>
  <si>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</si>
  <si>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</si>
  <si>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</si>
  <si>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</si>
  <si>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</si>
  <si>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</si>
  <si>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</si>
  <si>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</si>
  <si>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</si>
  <si>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</si>
  <si>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</si>
  <si>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</si>
  <si>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</si>
  <si>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</si>
  <si>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</si>
  <si>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</si>
  <si>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</si>
  <si>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</si>
  <si>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</si>
  <si>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</si>
  <si>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</si>
  <si>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</si>
  <si>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</si>
  <si>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</si>
  <si>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</si>
  <si>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</si>
  <si>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</si>
  <si>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</si>
  <si>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</si>
  <si>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</si>
  <si>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</si>
  <si>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</si>
  <si>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</si>
  <si>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</si>
  <si>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</si>
  <si>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</si>
  <si>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</si>
  <si>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</si>
  <si>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</si>
  <si>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</si>
  <si>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</si>
  <si>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</si>
  <si>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</si>
  <si>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</si>
  <si>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</si>
  <si>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</si>
  <si>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</si>
  <si>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</si>
  <si>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</si>
  <si>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</si>
  <si>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</si>
  <si>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</si>
  <si>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</si>
  <si>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</si>
  <si>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</si>
  <si>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</si>
  <si>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</si>
  <si>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</si>
  <si>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</si>
  <si>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</si>
  <si>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</si>
  <si>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</si>
  <si>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</si>
  <si>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</si>
  <si>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</si>
  <si>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</si>
  <si>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</si>
  <si>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</si>
  <si>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</si>
  <si>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</si>
  <si>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</si>
  <si>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</si>
  <si>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</si>
  <si>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</si>
  <si>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</si>
  <si>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</si>
  <si>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</si>
  <si>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</si>
  <si>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</si>
  <si>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</si>
  <si>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</si>
  <si>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</si>
  <si>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</si>
  <si>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</si>
  <si>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</si>
  <si>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</si>
  <si>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</si>
  <si>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</si>
  <si>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</si>
  <si>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</si>
  <si>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</si>
  <si>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</si>
  <si>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</si>
  <si>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</si>
  <si>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</si>
  <si>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</si>
  <si>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</si>
  <si>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</si>
  <si>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</si>
  <si>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</si>
  <si>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</si>
  <si>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</si>
  <si>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</si>
  <si>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</si>
  <si>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</si>
  <si>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</si>
  <si>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</si>
  <si>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</si>
  <si>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</si>
  <si>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</si>
  <si>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</si>
  <si>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</si>
  <si>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</si>
  <si>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</si>
  <si>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</si>
  <si>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</si>
  <si>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</si>
  <si>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</si>
  <si>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</si>
  <si>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</si>
  <si>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</si>
  <si>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</si>
  <si>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</si>
  <si>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</si>
  <si>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</si>
  <si>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</si>
  <si>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</si>
  <si>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</si>
  <si>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</si>
  <si>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</si>
  <si>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</si>
  <si>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</si>
  <si>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</si>
  <si>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</si>
  <si>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</si>
  <si>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</si>
  <si>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</si>
  <si>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</si>
  <si>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</si>
  <si>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</si>
  <si>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</si>
  <si>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</si>
  <si>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</si>
  <si>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</si>
  <si>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</si>
  <si>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</si>
  <si>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</si>
  <si>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</si>
  <si>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</si>
  <si>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</si>
  <si>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</si>
  <si>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</si>
  <si>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</si>
  <si>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</si>
  <si>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</si>
  <si>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</si>
  <si>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</si>
  <si>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</si>
  <si>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</si>
  <si>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</si>
  <si>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</si>
  <si>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</si>
  <si>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</si>
  <si>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</si>
  <si>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</si>
  <si>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</si>
  <si>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</si>
  <si>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</si>
  <si>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</si>
  <si>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</si>
  <si>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</si>
  <si>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</si>
  <si>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</si>
  <si>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</si>
  <si>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</si>
  <si>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</si>
  <si>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</si>
  <si>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</si>
  <si>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</si>
  <si>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</si>
  <si>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</si>
  <si>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</si>
  <si>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</si>
  <si>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</si>
  <si>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</si>
  <si>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</si>
  <si>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</si>
  <si>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</si>
  <si>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</si>
  <si>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</si>
  <si>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</si>
  <si>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</si>
  <si>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</si>
  <si>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</si>
  <si>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</si>
  <si>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</si>
  <si>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</si>
  <si>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</si>
  <si>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</si>
  <si>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</si>
  <si>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</si>
  <si>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</si>
  <si>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</si>
  <si>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</si>
  <si>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</si>
  <si>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</si>
  <si>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</si>
  <si>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</si>
  <si>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</si>
  <si>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</si>
  <si>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</si>
  <si>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</si>
  <si>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</si>
  <si>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</si>
  <si>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</si>
  <si>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</si>
  <si>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</si>
  <si>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</si>
  <si>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</si>
  <si>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</si>
  <si>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</si>
  <si>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</si>
  <si>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</si>
  <si>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</si>
  <si>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</si>
  <si>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</si>
  <si>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</si>
  <si>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</si>
  <si>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</si>
  <si>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</si>
  <si>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</si>
  <si>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</si>
  <si>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</si>
  <si>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</si>
  <si>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</si>
  <si>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</si>
  <si>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</si>
  <si>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</si>
  <si>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</si>
  <si>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</si>
  <si>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</si>
  <si>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</si>
  <si>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</si>
  <si>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</si>
  <si>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</si>
  <si>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</si>
  <si>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</si>
  <si>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</si>
  <si>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</si>
  <si>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</si>
  <si>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</si>
  <si>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</si>
  <si>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</si>
  <si>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</si>
  <si>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</si>
  <si>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</si>
  <si>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</si>
  <si>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</si>
  <si>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</si>
  <si>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</si>
  <si>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</si>
  <si>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</si>
  <si>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</si>
  <si>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</si>
  <si>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</si>
  <si>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</si>
  <si>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</si>
  <si>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</si>
  <si>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</si>
  <si>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</si>
  <si>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</si>
  <si>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</si>
  <si>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</si>
  <si>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</si>
  <si>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</si>
  <si>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</si>
  <si>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</si>
  <si>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</si>
  <si>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</si>
  <si>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</si>
  <si>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</si>
  <si>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</si>
  <si>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</si>
  <si>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</si>
  <si>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</si>
  <si>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</si>
  <si>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</si>
  <si>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</si>
  <si>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</si>
  <si>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</si>
  <si>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</si>
  <si>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</si>
  <si>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</si>
  <si>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</si>
  <si>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</si>
  <si>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</si>
  <si>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</si>
  <si>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</si>
  <si>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</si>
  <si>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</si>
  <si>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</si>
  <si>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</si>
  <si>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</si>
  <si>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</si>
  <si>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</si>
  <si>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</si>
  <si>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</si>
  <si>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</si>
  <si>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</si>
  <si>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</si>
  <si>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</si>
  <si>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</si>
  <si>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</si>
  <si>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</si>
  <si>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</si>
  <si>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</si>
  <si>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</si>
  <si>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</si>
  <si>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</si>
  <si>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</si>
  <si>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</si>
  <si>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</si>
  <si>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</si>
  <si>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</si>
  <si>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</si>
  <si>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</si>
  <si>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</si>
  <si>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</si>
  <si>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</si>
  <si>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</si>
  <si>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</si>
  <si>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</si>
  <si>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</si>
  <si>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</si>
  <si>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</si>
  <si>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</si>
  <si>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</si>
  <si>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</si>
  <si>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</si>
  <si>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</si>
  <si>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</si>
  <si>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</si>
  <si>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</si>
  <si>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</si>
  <si>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</si>
  <si>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</si>
  <si>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</si>
  <si>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</si>
  <si>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</si>
  <si>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</si>
  <si>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</si>
  <si>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</si>
  <si>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</si>
  <si>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</si>
  <si>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</si>
  <si>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</si>
  <si>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</si>
  <si>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</si>
  <si>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</si>
  <si>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</si>
  <si>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</si>
  <si>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</si>
  <si>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</si>
  <si>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</si>
  <si>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</si>
  <si>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</si>
  <si>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</si>
  <si>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</si>
  <si>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</si>
  <si>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</si>
  <si>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</si>
  <si>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</si>
  <si>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</si>
  <si>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</si>
  <si>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</si>
  <si>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</si>
  <si>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</si>
  <si>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</si>
  <si>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</si>
  <si>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</si>
  <si>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</si>
  <si>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</si>
  <si>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</si>
  <si>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</si>
  <si>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</si>
  <si>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</si>
  <si>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</si>
  <si>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</si>
  <si>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</si>
  <si>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</si>
  <si>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</si>
  <si>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</si>
  <si>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</si>
  <si>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</si>
  <si>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</si>
  <si>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</si>
  <si>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</si>
  <si>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</si>
  <si>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</si>
  <si>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</si>
  <si>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</si>
  <si>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</si>
  <si>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</si>
  <si>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</si>
  <si>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</si>
  <si>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</si>
  <si>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</si>
  <si>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</si>
  <si>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</si>
  <si>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</si>
  <si>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</si>
  <si>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</si>
  <si>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</si>
  <si>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</si>
  <si>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</si>
  <si>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</si>
  <si>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</si>
  <si>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</si>
  <si>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</si>
  <si>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</si>
  <si>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</si>
  <si>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</si>
  <si>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</si>
  <si>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</si>
  <si>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</si>
  <si>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</si>
  <si>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</si>
  <si>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</si>
  <si>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</si>
  <si>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</si>
  <si>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</si>
  <si>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</si>
  <si>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</si>
  <si>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</si>
  <si>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</si>
  <si>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</si>
  <si>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</si>
  <si>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</si>
  <si>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</si>
  <si>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</si>
  <si>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</si>
  <si>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</si>
  <si>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</si>
  <si>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</si>
  <si>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</si>
  <si>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</si>
  <si>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</si>
  <si>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</si>
  <si>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</si>
  <si>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</si>
  <si>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</si>
  <si>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</si>
  <si>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</si>
  <si>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</si>
  <si>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</si>
  <si>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</si>
  <si>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</si>
  <si>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</si>
  <si>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</si>
  <si>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</si>
  <si>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</si>
  <si>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</si>
  <si>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</si>
  <si>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</si>
  <si>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</si>
  <si>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</si>
  <si>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</si>
  <si>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</si>
  <si>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</si>
  <si>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</si>
  <si>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</si>
  <si>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</si>
  <si>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</si>
  <si>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</si>
  <si>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</si>
  <si>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</si>
  <si>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</si>
  <si>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</si>
  <si>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</si>
  <si>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</si>
  <si>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</si>
  <si>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</si>
  <si>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</si>
  <si>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</si>
  <si>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</si>
  <si>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</si>
  <si>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</si>
  <si>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</si>
  <si>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</si>
  <si>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</si>
  <si>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</si>
  <si>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</si>
  <si>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</si>
  <si>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</si>
  <si>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</si>
  <si>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</si>
  <si>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</si>
  <si>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</si>
  <si>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</si>
  <si>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</si>
  <si>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</si>
  <si>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</si>
  <si>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</si>
  <si>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</si>
  <si>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</si>
  <si>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</si>
  <si>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</si>
  <si>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</si>
  <si>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</si>
  <si>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</si>
  <si>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</si>
  <si>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</si>
  <si>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</si>
  <si>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</si>
  <si>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</si>
  <si>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</si>
  <si>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</si>
  <si>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</si>
  <si>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</si>
  <si>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</si>
  <si>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</si>
  <si>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</si>
  <si>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</si>
  <si>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</si>
  <si>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</si>
  <si>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</si>
  <si>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</si>
  <si>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</si>
  <si>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</si>
  <si>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</si>
  <si>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</si>
  <si>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</si>
  <si>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</si>
  <si>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</si>
  <si>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</si>
  <si>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</si>
  <si>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</si>
  <si>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</si>
  <si>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</si>
  <si>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</si>
  <si>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</si>
  <si>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</si>
  <si>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</si>
  <si>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</si>
  <si>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</si>
  <si>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</si>
  <si>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</si>
  <si>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</si>
  <si>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</si>
  <si>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</si>
  <si>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</si>
  <si>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</si>
  <si>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</si>
  <si>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</si>
  <si>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</si>
  <si>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</si>
  <si>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</si>
  <si>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</si>
  <si>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</si>
  <si>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</si>
  <si>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</si>
  <si>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</si>
  <si>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</si>
  <si>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</si>
  <si>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</si>
  <si>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</si>
  <si>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</si>
  <si>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</si>
  <si>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</si>
  <si>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</si>
  <si>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</si>
  <si>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</si>
  <si>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</si>
  <si>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</si>
  <si>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</si>
  <si>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</si>
  <si>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</si>
  <si>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</si>
  <si>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</si>
  <si>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</si>
  <si>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</si>
  <si>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</si>
  <si>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</si>
  <si>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</si>
  <si>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</si>
  <si>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</si>
  <si>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</si>
  <si>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</si>
  <si>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</si>
  <si>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</si>
  <si>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</si>
  <si>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</si>
  <si>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</si>
  <si>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</si>
  <si>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</si>
  <si>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</si>
  <si>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</si>
  <si>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</si>
  <si>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</si>
  <si>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</si>
  <si>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</si>
  <si>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</si>
  <si>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</si>
  <si>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</si>
  <si>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</si>
  <si>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</si>
  <si>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</si>
  <si>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</si>
  <si>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</si>
  <si>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</si>
  <si>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</si>
  <si>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</si>
  <si>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</si>
  <si>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</si>
  <si>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</si>
  <si>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</si>
  <si>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</si>
  <si>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</si>
  <si>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</si>
  <si>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</si>
  <si>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</si>
  <si>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</si>
  <si>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</si>
  <si>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</si>
  <si>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</si>
  <si>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</si>
  <si>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</si>
  <si>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</si>
  <si>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</si>
  <si>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</si>
  <si>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</si>
  <si>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</si>
  <si>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</si>
  <si>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</si>
  <si>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</si>
  <si>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</si>
  <si>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</si>
  <si>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</si>
  <si>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</si>
  <si>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</si>
  <si>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</si>
  <si>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</si>
  <si>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</si>
  <si>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</si>
  <si>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</si>
  <si>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</si>
  <si>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</si>
  <si>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</si>
  <si>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</si>
  <si>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</si>
  <si>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</si>
  <si>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</si>
  <si>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</si>
  <si>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</si>
  <si>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</si>
  <si>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</si>
  <si>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</si>
  <si>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</si>
  <si>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</si>
  <si>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</si>
  <si>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</si>
  <si>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</si>
  <si>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</si>
  <si>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</si>
  <si>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</si>
  <si>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</si>
  <si>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</si>
  <si>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</si>
  <si>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</si>
  <si>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</si>
  <si>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</si>
  <si>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</si>
  <si>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</si>
  <si>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</si>
  <si>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</si>
  <si>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</si>
  <si>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</si>
  <si>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</si>
  <si>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</si>
  <si>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</si>
  <si>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</si>
  <si>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</si>
  <si>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</si>
  <si>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</si>
  <si>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</si>
  <si>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</si>
  <si>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</si>
  <si>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</si>
  <si>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</si>
  <si>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</si>
  <si>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</si>
  <si>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</si>
  <si>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</si>
  <si>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</si>
  <si>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</si>
  <si>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</si>
  <si>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</si>
  <si>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</si>
  <si>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</si>
  <si>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</si>
  <si>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</si>
  <si>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</si>
  <si>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</si>
  <si>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</si>
  <si>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</si>
  <si>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</si>
  <si>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</si>
  <si>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</si>
  <si>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</si>
  <si>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</si>
  <si>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</si>
  <si>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</si>
  <si>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</si>
  <si>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</si>
  <si>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</si>
  <si>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</si>
  <si>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</si>
  <si>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</si>
  <si>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</si>
  <si>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</si>
  <si>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</si>
  <si>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</si>
  <si>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</si>
  <si>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</si>
  <si>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</si>
  <si>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</si>
  <si>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</si>
  <si>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</si>
  <si>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</si>
  <si>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</si>
  <si>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</si>
  <si>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</si>
  <si>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</si>
  <si>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</si>
  <si>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</si>
  <si>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</si>
  <si>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</si>
  <si>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</si>
  <si>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</si>
  <si>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</si>
  <si>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</si>
  <si>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</si>
  <si>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</si>
  <si>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</si>
  <si>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</si>
  <si>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</si>
  <si>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</si>
  <si>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</si>
  <si>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</si>
  <si>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</si>
  <si>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</si>
  <si>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</si>
  <si>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</si>
  <si>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</si>
  <si>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</si>
  <si>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</si>
  <si>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</si>
  <si>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</si>
  <si>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</si>
  <si>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</si>
  <si>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</si>
  <si>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</si>
  <si>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</si>
  <si>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</si>
  <si>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</si>
  <si>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</si>
  <si>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</si>
  <si>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</si>
  <si>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</si>
  <si>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</si>
  <si>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</si>
  <si>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</si>
  <si>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</si>
  <si>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</si>
  <si>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</si>
  <si>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</si>
  <si>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</si>
  <si>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</si>
  <si>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</si>
  <si>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</si>
  <si>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</si>
  <si>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</si>
  <si>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</si>
  <si>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</si>
  <si>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</si>
  <si>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</si>
  <si>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</si>
  <si>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</si>
  <si>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</si>
  <si>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</si>
  <si>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</si>
  <si>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</si>
  <si>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</si>
  <si>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</si>
  <si>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</si>
  <si>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</si>
  <si>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</si>
  <si>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</si>
  <si>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</si>
  <si>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</si>
  <si>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</si>
  <si>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</si>
  <si>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</si>
  <si>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</si>
  <si>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</si>
  <si>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</si>
  <si>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</si>
  <si>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</si>
  <si>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</si>
  <si>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</si>
  <si>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</si>
  <si>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</si>
  <si>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</si>
  <si>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</si>
  <si>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</si>
  <si>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</si>
  <si>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</si>
  <si>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</si>
  <si>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</si>
  <si>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</si>
  <si>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</si>
  <si>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</si>
  <si>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</si>
  <si>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</si>
  <si>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</si>
  <si>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</si>
  <si>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</si>
  <si>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</si>
  <si>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</si>
  <si>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</si>
  <si>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</si>
  <si>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</si>
  <si>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</si>
  <si>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</si>
  <si>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</si>
  <si>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</si>
  <si>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</si>
  <si>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</si>
  <si>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</si>
  <si>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</si>
  <si>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</si>
  <si>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</si>
  <si>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</si>
  <si>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</si>
  <si>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</si>
  <si>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</si>
  <si>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</si>
  <si>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</si>
  <si>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</si>
  <si>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</si>
  <si>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</si>
  <si>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</si>
  <si>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</si>
  <si>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</si>
  <si>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</si>
  <si>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</si>
  <si>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</si>
  <si>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</si>
  <si>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</si>
  <si>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</si>
  <si>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</si>
  <si>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</si>
  <si>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</si>
  <si>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</si>
  <si>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</si>
  <si>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</si>
  <si>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</si>
  <si>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</si>
  <si>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</si>
  <si>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</si>
  <si>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</si>
  <si>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</si>
  <si>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</si>
  <si>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</si>
  <si>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</si>
  <si>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</si>
  <si>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</si>
  <si>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</si>
  <si>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</si>
  <si>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</si>
  <si>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</si>
  <si>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</si>
  <si>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</si>
  <si>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</si>
  <si>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</si>
  <si>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</si>
  <si>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</si>
  <si>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</si>
  <si>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</si>
  <si>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</si>
  <si>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</si>
  <si>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</si>
  <si>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</si>
  <si>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</si>
  <si>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</si>
  <si>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</si>
  <si>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</si>
  <si>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</si>
  <si>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</si>
  <si>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</si>
  <si>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</si>
  <si>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</si>
  <si>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</si>
  <si>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</si>
  <si>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</si>
  <si>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</si>
  <si>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</si>
  <si>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</si>
  <si>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</si>
  <si>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</si>
  <si>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</si>
  <si>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</si>
  <si>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</si>
  <si>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</si>
  <si>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</si>
  <si>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</si>
  <si>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</si>
  <si>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</si>
  <si>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</si>
  <si>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</si>
  <si>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</si>
  <si>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</si>
  <si>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</si>
  <si>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</si>
  <si>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</si>
  <si>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</si>
  <si>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</si>
  <si>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</si>
  <si>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</si>
  <si>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</si>
  <si>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</si>
  <si>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</si>
  <si>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</si>
  <si>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</si>
  <si>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</si>
  <si>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</si>
  <si>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</si>
  <si>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</si>
  <si>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</si>
  <si>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</si>
  <si>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</si>
  <si>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</si>
  <si>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</si>
  <si>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</si>
  <si>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</si>
  <si>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</si>
  <si>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</si>
  <si>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</si>
  <si>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</si>
  <si>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</si>
  <si>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</si>
  <si>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</si>
  <si>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</si>
  <si>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</si>
  <si>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</si>
  <si>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</si>
  <si>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</si>
  <si>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</si>
  <si>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</si>
  <si>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</si>
  <si>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</si>
  <si>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</si>
  <si>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</si>
  <si>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</si>
  <si>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</si>
  <si>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</si>
  <si>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</si>
  <si>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</si>
  <si>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</si>
  <si>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</si>
  <si>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</si>
  <si>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</si>
  <si>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</si>
  <si>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</si>
  <si>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</si>
  <si>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</si>
  <si>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</si>
  <si>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</si>
  <si>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</si>
  <si>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</si>
  <si>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</si>
  <si>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</si>
  <si>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</si>
  <si>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</si>
  <si>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</si>
  <si>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</si>
  <si>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</si>
  <si>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</si>
  <si>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</si>
  <si>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</si>
  <si>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</si>
  <si>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</si>
  <si>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</si>
  <si>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</si>
  <si>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</si>
  <si>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</si>
  <si>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</si>
  <si>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</si>
  <si>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</si>
  <si>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</si>
  <si>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</si>
  <si>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</si>
  <si>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</si>
  <si>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</si>
  <si>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</si>
  <si>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</si>
  <si>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</si>
  <si>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</si>
  <si>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</si>
  <si>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</si>
  <si>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</si>
  <si>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</si>
  <si>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</si>
  <si>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</si>
  <si>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</si>
  <si>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</si>
  <si>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</si>
  <si>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</si>
  <si>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</si>
  <si>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</si>
  <si>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</si>
  <si>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</si>
  <si>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</si>
  <si>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</si>
  <si>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</si>
  <si>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</si>
  <si>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</si>
  <si>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</si>
  <si>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</si>
  <si>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</si>
  <si>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</si>
  <si>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</si>
  <si>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</si>
  <si>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</si>
  <si>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</si>
  <si>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</si>
  <si>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</si>
  <si>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</si>
  <si>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</si>
  <si>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</si>
  <si>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</si>
  <si>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</si>
  <si>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</si>
  <si>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</si>
  <si>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</si>
  <si>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</si>
  <si>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</si>
  <si>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</si>
  <si>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</si>
  <si>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</si>
  <si>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</si>
  <si>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</si>
  <si>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</si>
  <si>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</si>
  <si>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</si>
  <si>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</si>
  <si>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</si>
  <si>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</si>
  <si>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</si>
  <si>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</si>
  <si>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</si>
  <si>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</si>
  <si>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</si>
  <si>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</si>
  <si>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</si>
  <si>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</si>
  <si>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</si>
  <si>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</si>
  <si>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</si>
  <si>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</si>
  <si>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</si>
  <si>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</si>
  <si>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</si>
  <si>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</si>
  <si>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</si>
  <si>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</si>
  <si>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</si>
  <si>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</si>
  <si>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</si>
  <si>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</si>
  <si>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</si>
  <si>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</si>
  <si>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</si>
  <si>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</si>
  <si>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</si>
  <si>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</si>
  <si>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</si>
  <si>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</si>
  <si>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</si>
  <si>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</si>
  <si>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</si>
  <si>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</si>
  <si>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</si>
  <si>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</si>
  <si>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</si>
  <si>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</si>
  <si>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</si>
  <si>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</si>
  <si>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</si>
  <si>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</si>
  <si>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</si>
  <si>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</si>
  <si>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</si>
  <si>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</si>
  <si>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</si>
  <si>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</si>
  <si>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</si>
  <si>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</si>
  <si>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</si>
  <si>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</si>
  <si>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</si>
  <si>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</si>
  <si>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</si>
  <si>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</si>
  <si>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</si>
  <si>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</si>
  <si>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</si>
  <si>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</si>
  <si>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</si>
  <si>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</si>
  <si>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</si>
  <si>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</si>
  <si>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</si>
  <si>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</si>
  <si>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</si>
  <si>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</si>
  <si>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</si>
  <si>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</si>
  <si>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</si>
  <si>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</si>
  <si>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</si>
  <si>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</si>
  <si>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</si>
  <si>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</si>
  <si>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</si>
  <si>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</si>
  <si>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</si>
  <si>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</si>
  <si>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</si>
  <si>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</si>
  <si>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</si>
  <si>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</si>
  <si>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</si>
  <si>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</si>
  <si>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</si>
  <si>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</si>
  <si>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</si>
  <si>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</si>
  <si>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</si>
  <si>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</si>
  <si>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</si>
  <si>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</si>
  <si>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</si>
  <si>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</si>
  <si>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</si>
  <si>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</si>
  <si>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</si>
  <si>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</si>
  <si>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</si>
  <si>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</si>
  <si>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</si>
  <si>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</si>
  <si>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</si>
  <si>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</si>
  <si>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</si>
  <si>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</si>
  <si>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</si>
  <si>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</si>
  <si>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</si>
  <si>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</si>
  <si>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</si>
  <si>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</si>
  <si>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</si>
  <si>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</si>
  <si>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</si>
  <si>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</si>
  <si>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</si>
  <si>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</si>
  <si>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</si>
  <si>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</si>
  <si>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</si>
  <si>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</si>
  <si>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</si>
  <si>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</si>
  <si>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</si>
  <si>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</si>
  <si>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</si>
  <si>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</si>
  <si>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</si>
  <si>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</si>
  <si>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</si>
  <si>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</si>
  <si>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</si>
  <si>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</si>
  <si>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</si>
  <si>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</si>
  <si>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</si>
  <si>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</si>
  <si>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</si>
  <si>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</si>
  <si>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</si>
  <si>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</si>
  <si>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</si>
  <si>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</si>
  <si>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</si>
  <si>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</si>
  <si>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</si>
  <si>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</si>
  <si>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</si>
  <si>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</si>
  <si>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</si>
  <si>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</si>
  <si>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</si>
  <si>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</si>
  <si>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</si>
  <si>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</si>
  <si>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</si>
  <si>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</si>
  <si>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</si>
  <si>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</si>
  <si>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</si>
  <si>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</si>
  <si>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</si>
  <si>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</si>
  <si>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</si>
  <si>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</si>
  <si>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</si>
  <si>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</si>
  <si>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</si>
  <si>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</si>
  <si>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</si>
  <si>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</si>
  <si>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</si>
  <si>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</si>
  <si>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</si>
  <si>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</si>
  <si>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</si>
  <si>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</si>
  <si>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</si>
  <si>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</si>
  <si>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</si>
  <si>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</si>
  <si>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</si>
  <si>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</si>
  <si>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</si>
  <si>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</si>
  <si>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</si>
  <si>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</si>
  <si>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</si>
  <si>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</si>
  <si>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</si>
  <si>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</si>
  <si>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</si>
  <si>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</si>
  <si>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</si>
  <si>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</si>
  <si>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</si>
  <si>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</si>
  <si>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</si>
  <si>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</si>
  <si>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</si>
  <si>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</si>
  <si>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</si>
  <si>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</si>
  <si>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</si>
  <si>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</si>
  <si>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</si>
  <si>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</si>
  <si>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</si>
  <si>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</si>
  <si>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</si>
  <si>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</si>
  <si>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</si>
  <si>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</si>
  <si>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</si>
  <si>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</si>
  <si>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</si>
  <si>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</si>
  <si>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</si>
  <si>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</si>
  <si>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</si>
  <si>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</si>
  <si>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</si>
  <si>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</si>
  <si>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</si>
  <si>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</si>
  <si>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</si>
  <si>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</si>
  <si>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</si>
  <si>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</si>
  <si>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</si>
  <si>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</si>
  <si>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</si>
  <si>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</si>
  <si>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</si>
  <si>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</si>
  <si>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</si>
  <si>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</si>
  <si>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</si>
  <si>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</si>
  <si>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</si>
  <si>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</si>
  <si>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</si>
  <si>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</si>
  <si>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</si>
  <si>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</si>
  <si>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</si>
  <si>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</si>
  <si>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</si>
  <si>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</si>
  <si>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</si>
  <si>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</si>
  <si>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</si>
  <si>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</si>
  <si>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</si>
  <si>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</si>
  <si>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</si>
  <si>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</si>
  <si>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</si>
  <si>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</si>
  <si>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</si>
  <si>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</si>
  <si>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</si>
  <si>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</si>
  <si>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</si>
  <si>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</si>
  <si>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</si>
  <si>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</si>
  <si>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</si>
  <si>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</si>
  <si>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</si>
  <si>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</si>
  <si>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</si>
  <si>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</si>
  <si>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</si>
  <si>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</si>
  <si>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</si>
  <si>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</si>
  <si>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</si>
  <si>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</si>
  <si>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</si>
  <si>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</si>
  <si>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</si>
  <si>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</si>
  <si>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</si>
  <si>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</si>
  <si>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</si>
  <si>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</si>
  <si>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</si>
  <si>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</si>
  <si>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</si>
  <si>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</si>
  <si>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</si>
  <si>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</si>
  <si>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</si>
  <si>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</si>
  <si>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</si>
  <si>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</si>
  <si>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</si>
  <si>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</si>
  <si>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</si>
  <si>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</si>
  <si>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</si>
  <si>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</si>
  <si>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</si>
  <si>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</si>
  <si>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</si>
  <si>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</si>
  <si>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</si>
  <si>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</si>
  <si>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</si>
  <si>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</si>
  <si>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</si>
  <si>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</si>
  <si>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</si>
  <si>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</si>
  <si>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</si>
  <si>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</si>
  <si>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</si>
  <si>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</si>
  <si>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</si>
  <si>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</si>
  <si>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</si>
  <si>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</si>
  <si>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</si>
  <si>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</si>
  <si>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</si>
  <si>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</si>
  <si>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</si>
  <si>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</si>
  <si>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</si>
  <si>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</si>
  <si>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</si>
  <si>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</si>
  <si>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</si>
  <si>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</si>
  <si>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</si>
  <si>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</si>
  <si>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</si>
  <si>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</si>
  <si>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</si>
  <si>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</si>
  <si>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</si>
  <si>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</si>
  <si>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</si>
  <si>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</si>
  <si>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</si>
  <si>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</si>
  <si>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</si>
  <si>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</si>
  <si>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</si>
  <si>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</si>
  <si>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</si>
  <si>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</si>
  <si>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</si>
  <si>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</si>
  <si>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</si>
  <si>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</si>
  <si>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</si>
  <si>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</si>
  <si>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</si>
  <si>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</si>
  <si>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</si>
  <si>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</si>
  <si>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</si>
  <si>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</si>
  <si>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</si>
  <si>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</si>
  <si>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</si>
  <si>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</si>
  <si>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</si>
  <si>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</si>
  <si>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</si>
  <si>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</si>
  <si>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</si>
  <si>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</si>
  <si>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</si>
  <si>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</si>
  <si>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</si>
  <si>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</si>
  <si>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</si>
  <si>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</si>
  <si>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</si>
  <si>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</si>
  <si>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</si>
  <si>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</si>
  <si>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</si>
  <si>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</si>
  <si>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</si>
  <si>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</si>
  <si>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</si>
  <si>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</si>
  <si>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</si>
  <si>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</si>
  <si>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</si>
  <si>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</si>
  <si>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</si>
  <si>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</si>
  <si>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</si>
  <si>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</si>
  <si>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</si>
  <si>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</si>
  <si>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</si>
  <si>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</si>
  <si>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</si>
  <si>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</si>
  <si>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</si>
  <si>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</si>
  <si>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</si>
  <si>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</si>
  <si>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</si>
  <si>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</si>
  <si>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</si>
  <si>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</si>
  <si>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</si>
  <si>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</si>
  <si>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</si>
  <si>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</si>
  <si>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</si>
  <si>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</si>
  <si>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</si>
  <si>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</si>
  <si>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</si>
  <si>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</si>
  <si>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</si>
  <si>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</si>
  <si>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</si>
  <si>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</si>
  <si>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</si>
  <si>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</si>
  <si>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</si>
  <si>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</si>
  <si>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</si>
  <si>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</si>
  <si>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</si>
  <si>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</si>
  <si>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</si>
  <si>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</si>
  <si>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</si>
  <si>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</si>
  <si>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</si>
  <si>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</si>
  <si>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</si>
  <si>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</si>
  <si>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</si>
  <si>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</si>
  <si>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</si>
  <si>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</si>
  <si>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</si>
  <si>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</si>
  <si>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</si>
  <si>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</si>
  <si>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</si>
  <si>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</si>
  <si>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</si>
  <si>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</si>
  <si>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</si>
  <si>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</si>
  <si>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</si>
  <si>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</si>
  <si>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</si>
  <si>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</si>
  <si>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</si>
  <si>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</si>
  <si>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</si>
  <si>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</si>
  <si>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</si>
  <si>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</si>
  <si>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</si>
  <si>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</si>
  <si>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</si>
  <si>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</si>
  <si>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</si>
  <si>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</si>
  <si>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</si>
  <si>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</si>
  <si>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</si>
  <si>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</si>
  <si>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</si>
  <si>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</si>
  <si>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</si>
  <si>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</si>
  <si>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</si>
  <si>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</si>
  <si>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</si>
  <si>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</si>
  <si>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</si>
  <si>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</si>
  <si>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</si>
  <si>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</si>
  <si>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</si>
  <si>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</si>
  <si>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</si>
  <si>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</si>
  <si>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</si>
  <si>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</si>
  <si>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</si>
  <si>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</si>
  <si>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</si>
  <si>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</si>
  <si>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</si>
  <si>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</si>
  <si>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</si>
  <si>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</si>
  <si>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</si>
  <si>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</si>
  <si>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</si>
  <si>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</si>
  <si>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</si>
  <si>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</si>
  <si>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</si>
  <si>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</si>
  <si>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</si>
  <si>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</si>
  <si>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</si>
  <si>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</si>
  <si>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</si>
  <si>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</si>
  <si>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</si>
  <si>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</si>
  <si>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</si>
  <si>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</si>
  <si>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</si>
  <si>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</si>
  <si>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</si>
  <si>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</si>
  <si>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</si>
  <si>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</si>
  <si>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</si>
  <si>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</si>
  <si>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</si>
  <si>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</si>
  <si>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</si>
  <si>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</si>
  <si>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</si>
  <si>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</si>
  <si>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</si>
  <si>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</si>
  <si>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</si>
  <si>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</si>
  <si>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</si>
  <si>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</si>
  <si>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</si>
  <si>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</si>
  <si>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</si>
  <si>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</si>
  <si>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</si>
  <si>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</si>
  <si>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</si>
  <si>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</si>
  <si>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</si>
  <si>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</si>
  <si>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</si>
  <si>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</si>
  <si>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</si>
  <si>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</si>
  <si>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</si>
  <si>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</si>
  <si>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</si>
  <si>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</si>
  <si>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</si>
  <si>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</si>
  <si>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</si>
  <si>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</si>
  <si>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</si>
  <si>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</si>
  <si>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</si>
  <si>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</si>
  <si>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</si>
  <si>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</si>
  <si>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</si>
  <si>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</si>
  <si>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</si>
  <si>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</si>
  <si>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</si>
  <si>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</si>
  <si>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</si>
  <si>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</si>
  <si>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</si>
  <si>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</si>
  <si>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</si>
  <si>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</si>
  <si>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</si>
  <si>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</si>
  <si>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</si>
  <si>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</si>
  <si>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</si>
  <si>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</si>
  <si>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</si>
  <si>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</si>
  <si>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</si>
  <si>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</si>
  <si>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</si>
  <si>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</si>
  <si>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</si>
  <si>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</si>
  <si>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</si>
  <si>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</si>
  <si>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</si>
  <si>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</si>
  <si>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</si>
  <si>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</si>
  <si>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</si>
  <si>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</si>
  <si>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</si>
  <si>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</si>
  <si>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</si>
  <si>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</si>
  <si>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</si>
  <si>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</si>
  <si>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</si>
  <si>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</si>
  <si>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</si>
  <si>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</si>
  <si>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</si>
  <si>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</si>
  <si>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</si>
  <si>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</si>
  <si>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</si>
  <si>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</si>
  <si>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</si>
  <si>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</si>
  <si>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</si>
  <si>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</si>
  <si>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</si>
  <si>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</si>
  <si>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</si>
  <si>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</si>
  <si>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</si>
  <si>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</si>
  <si>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</si>
  <si>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</si>
  <si>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</si>
  <si>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</si>
  <si>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</si>
  <si>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</si>
  <si>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</si>
  <si>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</si>
  <si>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</si>
  <si>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</si>
  <si>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</si>
  <si>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</si>
  <si>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</si>
  <si>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</si>
  <si>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</si>
  <si>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</si>
  <si>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</si>
  <si>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</si>
  <si>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</si>
  <si>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</si>
  <si>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</si>
  <si>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</si>
  <si>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</si>
  <si>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</si>
  <si>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</si>
  <si>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</si>
  <si>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</si>
  <si>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</si>
  <si>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</si>
  <si>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</si>
  <si>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</si>
  <si>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</si>
  <si>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</si>
  <si>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</si>
  <si>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</si>
  <si>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</si>
  <si>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</si>
  <si>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</si>
  <si>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</si>
  <si>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</si>
  <si>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</si>
  <si>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</si>
  <si>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</si>
  <si>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</si>
  <si>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</si>
  <si>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</si>
  <si>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</si>
  <si>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</si>
  <si>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</si>
  <si>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</si>
  <si>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</si>
  <si>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</si>
  <si>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</si>
  <si>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</si>
  <si>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</si>
  <si>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</si>
  <si>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</si>
  <si>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</si>
  <si>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</si>
  <si>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</si>
  <si>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</si>
  <si>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</si>
  <si>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</si>
  <si>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</si>
  <si>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</si>
  <si>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</si>
  <si>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</si>
  <si>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</si>
  <si>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</si>
  <si>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</si>
  <si>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</si>
  <si>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</si>
  <si>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</si>
  <si>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</si>
  <si>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</si>
  <si>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</si>
  <si>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</si>
  <si>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</si>
  <si>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</si>
  <si>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</si>
  <si>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</si>
  <si>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</si>
  <si>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</si>
  <si>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</si>
  <si>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</si>
  <si>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</si>
  <si>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</si>
  <si>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</si>
  <si>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</si>
  <si>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</si>
  <si>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</si>
  <si>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</si>
  <si>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</si>
  <si>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</si>
  <si>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</si>
  <si>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</si>
  <si>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</si>
  <si>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</si>
  <si>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</si>
  <si>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</si>
  <si>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</si>
  <si>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</si>
  <si>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</si>
  <si>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</si>
  <si>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</si>
  <si>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</si>
  <si>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</si>
  <si>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</si>
  <si>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</si>
  <si>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</si>
  <si>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</si>
  <si>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</si>
  <si>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</si>
  <si>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</si>
  <si>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</si>
  <si>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</si>
  <si>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</si>
  <si>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</si>
  <si>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</si>
  <si>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</si>
  <si>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</si>
  <si>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</si>
  <si>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</si>
  <si>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</si>
  <si>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</si>
  <si>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</si>
  <si>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</si>
  <si>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</si>
  <si>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</si>
  <si>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</si>
  <si>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</si>
  <si>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</si>
  <si>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</si>
  <si>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</si>
  <si>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</si>
  <si>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</si>
  <si>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</si>
  <si>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</si>
  <si>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</si>
  <si>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</si>
  <si>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</si>
  <si>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</si>
  <si>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</si>
  <si>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</si>
  <si>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</si>
  <si>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</si>
  <si>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</si>
  <si>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</si>
  <si>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</si>
  <si>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</si>
  <si>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</si>
  <si>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</si>
  <si>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</si>
  <si>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</si>
  <si>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</si>
  <si>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</si>
  <si>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</si>
  <si>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</si>
  <si>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</si>
  <si>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</si>
  <si>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</si>
  <si>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</si>
  <si>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</si>
  <si>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</si>
  <si>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</si>
  <si>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</si>
  <si>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</si>
  <si>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</si>
  <si>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</si>
  <si>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</si>
  <si>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</si>
  <si>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</si>
  <si>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</si>
  <si>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</si>
  <si>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</si>
  <si>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</si>
  <si>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</si>
  <si>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</si>
  <si>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</si>
  <si>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</si>
  <si>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</si>
  <si>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</si>
  <si>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</si>
  <si>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</si>
  <si>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</si>
  <si>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</si>
  <si>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</si>
  <si>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</si>
  <si>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</si>
  <si>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</si>
  <si>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</si>
  <si>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</si>
  <si>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</si>
  <si>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</si>
  <si>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</si>
  <si>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</si>
  <si>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</si>
  <si>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</si>
  <si>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</si>
  <si>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</si>
  <si>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</si>
  <si>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</si>
  <si>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</si>
  <si>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</si>
  <si>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</si>
  <si>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</si>
  <si>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</si>
  <si>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</si>
  <si>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</si>
  <si>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</si>
  <si>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</si>
  <si>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</si>
  <si>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</si>
  <si>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</si>
  <si>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</si>
  <si>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</si>
  <si>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</si>
  <si>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</si>
  <si>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</si>
  <si>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</si>
  <si>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</si>
  <si>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</si>
  <si>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</si>
  <si>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</si>
  <si>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</si>
  <si>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</si>
  <si>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</si>
  <si>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</si>
  <si>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</si>
  <si>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</si>
  <si>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</si>
  <si>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</si>
  <si>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</si>
  <si>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</si>
  <si>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</si>
  <si>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</si>
  <si>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</si>
  <si>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</si>
  <si>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</si>
  <si>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</si>
  <si>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</si>
  <si>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</si>
  <si>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</si>
  <si>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</si>
  <si>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</si>
  <si>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</si>
  <si>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</si>
  <si>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</si>
  <si>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</si>
  <si>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</si>
  <si>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</si>
  <si>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</si>
  <si>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</si>
  <si>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</si>
  <si>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</si>
  <si>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</si>
  <si>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</si>
  <si>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</si>
  <si>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</si>
  <si>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</si>
  <si>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</si>
  <si>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</si>
  <si>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</si>
  <si>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</si>
  <si>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</si>
  <si>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</si>
  <si>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</si>
  <si>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</si>
  <si>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</si>
  <si>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</si>
  <si>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</si>
  <si>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</si>
  <si>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</si>
  <si>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</si>
  <si>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</si>
  <si>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</si>
  <si>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</si>
  <si>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</si>
  <si>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</si>
  <si>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</si>
  <si>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</si>
  <si>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</si>
  <si>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</si>
  <si>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</si>
  <si>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</si>
  <si>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</si>
  <si>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</si>
  <si>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</si>
  <si>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</si>
  <si>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</si>
  <si>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</si>
  <si>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</si>
  <si>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</si>
  <si>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</si>
  <si>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</si>
  <si>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</si>
  <si>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</si>
  <si>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</si>
  <si>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</si>
  <si>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</si>
  <si>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</si>
  <si>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</si>
  <si>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</si>
  <si>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</si>
  <si>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</si>
  <si>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</si>
  <si>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</si>
  <si>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</si>
  <si>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</si>
  <si>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</si>
  <si>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</si>
  <si>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</si>
  <si>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</si>
  <si>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</si>
  <si>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</si>
  <si>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</si>
  <si>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</si>
  <si>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</si>
  <si>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</si>
  <si>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</si>
  <si>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</si>
  <si>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</si>
  <si>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</si>
  <si>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</si>
  <si>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</si>
  <si>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</si>
  <si>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</si>
  <si>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</si>
  <si>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</si>
  <si>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</si>
  <si>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</si>
  <si>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</si>
  <si>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</si>
  <si>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</si>
  <si>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</si>
  <si>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</si>
  <si>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</si>
  <si>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</si>
  <si>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</si>
  <si>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</si>
  <si>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</si>
  <si>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</si>
  <si>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</si>
  <si>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</si>
  <si>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</si>
  <si>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</si>
  <si>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</si>
  <si>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</si>
  <si>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</si>
  <si>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</si>
  <si>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</si>
  <si>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</si>
  <si>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</si>
  <si>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</si>
  <si>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</si>
  <si>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</si>
  <si>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</si>
  <si>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</si>
  <si>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</si>
  <si>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</si>
  <si>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</si>
  <si>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</si>
  <si>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</si>
  <si>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</si>
  <si>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</si>
  <si>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</si>
  <si>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</si>
  <si>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</si>
  <si>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</si>
  <si>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</si>
  <si>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</si>
  <si>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</si>
  <si>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</si>
  <si>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</si>
  <si>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</si>
  <si>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</si>
  <si>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</si>
  <si>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</si>
  <si>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</si>
  <si>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</si>
  <si>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</si>
  <si>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</si>
  <si>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</si>
  <si>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</si>
  <si>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</si>
  <si>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</si>
  <si>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</si>
  <si>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</si>
  <si>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</si>
  <si>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</si>
  <si>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</si>
  <si>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</si>
  <si>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</si>
  <si>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</si>
  <si>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</si>
  <si>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</si>
  <si>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</si>
  <si>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</si>
  <si>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</si>
  <si>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</si>
  <si>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</si>
  <si>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</si>
  <si>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</si>
  <si>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</si>
  <si>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</si>
  <si>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</si>
  <si>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</si>
  <si>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</si>
  <si>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</si>
  <si>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</si>
  <si>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</si>
  <si>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</si>
  <si>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</si>
  <si>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</si>
  <si>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</si>
  <si>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</si>
  <si>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</si>
  <si>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</si>
  <si>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</si>
  <si>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</si>
  <si>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</si>
  <si>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</si>
  <si>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</si>
  <si>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</si>
  <si>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</si>
  <si>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</si>
  <si>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</si>
  <si>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</si>
  <si>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</si>
  <si>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</si>
  <si>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</si>
  <si>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</si>
  <si>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</si>
  <si>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</si>
  <si>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</si>
  <si>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</si>
  <si>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</si>
  <si>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</si>
  <si>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</si>
  <si>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</si>
  <si>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</si>
  <si>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</si>
  <si>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</si>
  <si>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</si>
  <si>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</si>
  <si>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</si>
  <si>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</si>
  <si>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</si>
  <si>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</si>
  <si>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</si>
  <si>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</si>
  <si>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</si>
  <si>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</si>
  <si>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</si>
  <si>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</si>
  <si>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</si>
  <si>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</si>
  <si>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</si>
  <si>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</si>
  <si>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</si>
  <si>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</si>
  <si>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</si>
  <si>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</si>
  <si>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</si>
  <si>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</si>
  <si>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</si>
  <si>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</si>
  <si>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</si>
  <si>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</si>
  <si>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</si>
  <si>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</si>
  <si>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</si>
  <si>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</si>
  <si>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</si>
  <si>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</si>
  <si>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</si>
  <si>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</si>
  <si>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</si>
  <si>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</si>
  <si>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</si>
  <si>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</si>
  <si>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</si>
  <si>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</si>
  <si>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</si>
  <si>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</si>
  <si>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</si>
  <si>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</si>
  <si>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</si>
  <si>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</si>
  <si>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</si>
  <si>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</si>
  <si>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</si>
  <si>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</si>
  <si>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</si>
  <si>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</si>
  <si>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</si>
  <si>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</si>
  <si>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</si>
  <si>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</si>
  <si>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</si>
  <si>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</si>
  <si>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</si>
  <si>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</si>
  <si>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</si>
  <si>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</si>
  <si>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</si>
  <si>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</si>
  <si>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</si>
  <si>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</si>
  <si>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</si>
  <si>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</si>
  <si>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</si>
  <si>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</si>
  <si>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</si>
  <si>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</si>
  <si>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</si>
  <si>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</si>
  <si>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</si>
  <si>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</si>
  <si>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</si>
  <si>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</si>
  <si>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</si>
  <si>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</si>
  <si>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</si>
  <si>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</si>
  <si>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</si>
  <si>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</si>
  <si>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</si>
  <si>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</si>
  <si>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</si>
  <si>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</si>
  <si>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</si>
  <si>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</si>
  <si>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</si>
  <si>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</si>
  <si>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</si>
  <si>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</si>
  <si>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</si>
  <si>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</si>
  <si>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</si>
  <si>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</si>
  <si>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</si>
  <si>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</si>
  <si>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</si>
  <si>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</si>
  <si>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</si>
  <si>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</si>
  <si>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</si>
  <si>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</si>
  <si>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</si>
  <si>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</si>
  <si>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</si>
  <si>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</si>
  <si>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</si>
  <si>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</si>
  <si>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</si>
  <si>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</si>
  <si>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</si>
  <si>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</si>
  <si>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</si>
  <si>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</si>
  <si>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</si>
  <si>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</si>
  <si>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</si>
  <si>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</si>
  <si>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</si>
  <si>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</si>
  <si>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</si>
  <si>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</si>
  <si>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</si>
  <si>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</si>
  <si>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</si>
  <si>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</si>
  <si>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</si>
  <si>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</si>
  <si>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</si>
  <si>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</si>
  <si>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</si>
  <si>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</si>
  <si>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</si>
  <si>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</si>
  <si>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</si>
  <si>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</si>
  <si>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</si>
  <si>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</si>
  <si>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</si>
  <si>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</si>
  <si>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</si>
  <si>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</si>
  <si>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</si>
  <si>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</si>
  <si>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</si>
  <si>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</si>
  <si>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</si>
  <si>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</si>
  <si>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</si>
  <si>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</si>
  <si>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</si>
  <si>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</si>
  <si>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</si>
  <si>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</si>
  <si>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</si>
  <si>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</si>
  <si>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</si>
  <si>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</si>
  <si>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</si>
  <si>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</si>
  <si>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</si>
  <si>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</si>
  <si>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</si>
  <si>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</si>
  <si>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</si>
  <si>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</si>
  <si>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</si>
  <si>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</si>
  <si>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</si>
  <si>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</si>
  <si>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</si>
  <si>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</si>
  <si>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</si>
  <si>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</si>
  <si>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</si>
  <si>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</si>
  <si>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</si>
  <si>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</si>
  <si>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</si>
  <si>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</si>
  <si>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</si>
  <si>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</si>
  <si>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</si>
  <si>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</si>
  <si>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</si>
  <si>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</si>
  <si>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</si>
  <si>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</si>
  <si>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</si>
  <si>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</si>
  <si>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</si>
  <si>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</si>
  <si>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</si>
  <si>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</si>
  <si>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</si>
  <si>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</si>
  <si>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</si>
  <si>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</si>
  <si>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</si>
  <si>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</si>
  <si>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</si>
  <si>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</si>
  <si>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</si>
  <si>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</si>
  <si>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</si>
  <si>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</si>
  <si>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</si>
  <si>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</si>
  <si>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</si>
  <si>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</si>
  <si>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</si>
  <si>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</si>
  <si>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</si>
  <si>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</si>
  <si>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</si>
  <si>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</si>
  <si>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</si>
  <si>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</si>
  <si>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</si>
  <si>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</si>
  <si>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</si>
  <si>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</si>
  <si>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</si>
  <si>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</si>
  <si>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</si>
  <si>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</si>
  <si>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</si>
  <si>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</si>
  <si>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</si>
  <si>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</si>
  <si>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</si>
  <si>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</si>
  <si>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</si>
  <si>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</si>
  <si>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</si>
  <si>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</si>
  <si>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</si>
  <si>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</si>
  <si>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</si>
  <si>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</si>
  <si>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</si>
  <si>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</si>
  <si>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</si>
  <si>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</si>
  <si>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</si>
  <si>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</si>
  <si>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</si>
  <si>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</si>
  <si>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</si>
  <si>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</si>
  <si>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</si>
  <si>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</si>
  <si>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</si>
  <si>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</si>
  <si>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</si>
  <si>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</si>
  <si>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</si>
  <si>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</si>
  <si>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</si>
  <si>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</si>
  <si>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</si>
  <si>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</si>
  <si>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</si>
  <si>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</si>
  <si>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</si>
  <si>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</si>
  <si>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</si>
  <si>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</si>
  <si>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</si>
  <si>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</si>
  <si>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</si>
  <si>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</si>
  <si>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</si>
  <si>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</si>
  <si>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</si>
  <si>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</si>
  <si>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</si>
  <si>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</si>
  <si>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</si>
  <si>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</si>
  <si>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</si>
  <si>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</si>
  <si>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</si>
  <si>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</si>
  <si>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</si>
  <si>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</si>
  <si>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</si>
  <si>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</si>
  <si>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</si>
  <si>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</si>
  <si>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</si>
  <si>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</si>
  <si>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</si>
  <si>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</si>
  <si>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</si>
  <si>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</si>
  <si>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</si>
  <si>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</si>
  <si>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</si>
  <si>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</si>
  <si>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</si>
  <si>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</si>
  <si>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</si>
  <si>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</si>
  <si>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</si>
  <si>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</si>
  <si>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</si>
  <si>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</si>
  <si>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</si>
  <si>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</si>
  <si>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</si>
  <si>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</si>
  <si>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</si>
  <si>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</si>
  <si>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</si>
  <si>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</si>
  <si>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</si>
  <si>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</si>
  <si>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</si>
  <si>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</si>
  <si>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</si>
  <si>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</si>
  <si>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</si>
  <si>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</si>
  <si>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</si>
  <si>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</si>
  <si>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</si>
  <si>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</si>
  <si>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</si>
  <si>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</si>
  <si>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</si>
  <si>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</si>
  <si>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</si>
  <si>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</si>
  <si>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</si>
  <si>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</si>
  <si>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</si>
  <si>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</si>
  <si>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</si>
  <si>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</si>
  <si>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</si>
  <si>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</si>
  <si>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</si>
  <si>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</si>
  <si>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</si>
  <si>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</si>
  <si>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</si>
  <si>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</si>
  <si>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</si>
  <si>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</si>
  <si>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</si>
  <si>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</si>
  <si>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</si>
  <si>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</si>
  <si>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</si>
  <si>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</si>
  <si>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</si>
  <si>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</si>
  <si>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</si>
  <si>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</si>
  <si>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</si>
  <si>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</si>
  <si>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</si>
  <si>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</si>
  <si>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</si>
  <si>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</si>
  <si>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</si>
  <si>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</si>
  <si>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</si>
  <si>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</si>
  <si>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</si>
  <si>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</si>
  <si>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</si>
  <si>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</si>
  <si>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</si>
  <si>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</si>
  <si>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</si>
  <si>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</si>
  <si>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</si>
  <si>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</si>
  <si>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</si>
  <si>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</si>
  <si>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</si>
  <si>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</si>
  <si>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</si>
  <si>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</si>
  <si>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</si>
  <si>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</si>
  <si>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</si>
  <si>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</si>
  <si>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</si>
  <si>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</si>
  <si>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</si>
  <si>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</si>
  <si>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</si>
  <si>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</si>
  <si>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</si>
  <si>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</si>
  <si>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</si>
  <si>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</si>
  <si>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</si>
  <si>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</si>
  <si>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</si>
  <si>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</si>
  <si>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</si>
  <si>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</si>
  <si>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</si>
  <si>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</si>
  <si>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</si>
  <si>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</si>
  <si>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</si>
  <si>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</si>
  <si>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</si>
  <si>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</si>
  <si>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</si>
  <si>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</si>
  <si>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</si>
  <si>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</si>
  <si>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</si>
  <si>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</si>
  <si>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</si>
  <si>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</si>
  <si>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</si>
  <si>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</si>
  <si>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</si>
  <si>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</si>
  <si>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</si>
  <si>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</si>
  <si>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</si>
  <si>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</si>
  <si>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</si>
  <si>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</si>
  <si>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</si>
  <si>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</si>
  <si>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</si>
  <si>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</si>
  <si>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</si>
  <si>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</si>
  <si>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</si>
  <si>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</si>
  <si>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</si>
  <si>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</si>
  <si>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</si>
  <si>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</si>
  <si>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</si>
  <si>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</si>
  <si>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</si>
  <si>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</si>
  <si>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</si>
  <si>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</si>
  <si>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</si>
  <si>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</si>
  <si>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</si>
  <si>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</si>
  <si>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</si>
  <si>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</si>
  <si>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</si>
  <si>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</si>
  <si>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</si>
  <si>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</si>
  <si>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</si>
  <si>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</si>
  <si>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</si>
  <si>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</si>
  <si>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</si>
  <si>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</si>
  <si>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</si>
  <si>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</si>
  <si>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</si>
  <si>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</si>
  <si>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</si>
  <si>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</si>
  <si>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</si>
  <si>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</si>
  <si>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</si>
  <si>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</si>
  <si>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</si>
  <si>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</si>
  <si>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</si>
  <si>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</si>
  <si>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</si>
  <si>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</si>
  <si>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</si>
  <si>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</si>
  <si>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</si>
  <si>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</si>
  <si>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</si>
  <si>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</si>
  <si>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</si>
  <si>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</si>
  <si>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</si>
  <si>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</si>
  <si>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</si>
  <si>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</si>
  <si>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</si>
  <si>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</si>
  <si>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</si>
  <si>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</si>
  <si>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</si>
  <si>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</si>
  <si>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</si>
  <si>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</si>
  <si>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</si>
  <si>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</si>
  <si>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</si>
  <si>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</si>
  <si>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</si>
  <si>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</si>
  <si>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</si>
  <si>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</si>
  <si>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</si>
  <si>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</si>
  <si>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</si>
  <si>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</si>
  <si>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</si>
  <si>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</si>
  <si>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</si>
  <si>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</si>
  <si>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</si>
  <si>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</si>
  <si>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</si>
  <si>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</si>
  <si>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</si>
  <si>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</si>
  <si>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</si>
  <si>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</si>
  <si>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</si>
  <si>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</si>
  <si>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</si>
  <si>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</si>
  <si>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</si>
  <si>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</si>
  <si>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</si>
  <si>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</si>
  <si>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</si>
  <si>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</si>
  <si>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</si>
  <si>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</si>
  <si>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</si>
  <si>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</si>
  <si>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</si>
  <si>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</si>
  <si>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</si>
  <si>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</si>
  <si>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</si>
  <si>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</si>
  <si>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</si>
  <si>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</si>
  <si>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</si>
  <si>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</si>
  <si>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</si>
  <si>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</si>
  <si>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</si>
  <si>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</si>
  <si>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</si>
  <si>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</si>
  <si>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</si>
  <si>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</si>
  <si>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</si>
  <si>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</si>
  <si>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</si>
  <si>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</si>
  <si>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</si>
  <si>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</si>
  <si>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</si>
  <si>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</si>
  <si>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</si>
  <si>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</si>
  <si>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</si>
  <si>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</si>
  <si>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</si>
  <si>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</si>
  <si>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</si>
  <si>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</si>
  <si>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</si>
  <si>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</si>
  <si>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</si>
  <si>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</si>
  <si>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</si>
  <si>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</si>
  <si>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</si>
  <si>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</si>
  <si>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</si>
  <si>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</si>
  <si>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</si>
  <si>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</si>
  <si>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</si>
  <si>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</si>
  <si>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</si>
  <si>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</si>
  <si>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</si>
  <si>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</si>
  <si>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</si>
  <si>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</si>
  <si>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</si>
  <si>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</si>
  <si>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</si>
  <si>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</si>
  <si>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</si>
  <si>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</si>
  <si>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</si>
  <si>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</si>
  <si>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</si>
  <si>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</si>
  <si>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</si>
  <si>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</si>
  <si>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</si>
  <si>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</si>
  <si>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</si>
  <si>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</si>
  <si>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</si>
  <si>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</si>
  <si>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</si>
  <si>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</si>
  <si>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</si>
  <si>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</si>
  <si>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</si>
  <si>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</si>
  <si>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</si>
  <si>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</si>
  <si>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</si>
  <si>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</si>
  <si>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</si>
  <si>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</si>
  <si>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</si>
  <si>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</si>
  <si>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</si>
  <si>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</si>
  <si>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</si>
  <si>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</si>
  <si>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</si>
  <si>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</si>
  <si>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</si>
  <si>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</si>
  <si>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</si>
  <si>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</si>
  <si>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</si>
  <si>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</si>
  <si>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</si>
  <si>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</si>
  <si>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</si>
  <si>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</si>
  <si>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</si>
  <si>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</si>
  <si>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</si>
  <si>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</si>
  <si>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</si>
  <si>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</si>
  <si>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</si>
  <si>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</si>
  <si>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</si>
  <si>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</si>
  <si>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</si>
  <si>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</si>
  <si>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</si>
  <si>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</si>
  <si>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</si>
  <si>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</si>
  <si>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</si>
  <si>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</si>
  <si>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</si>
  <si>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</si>
  <si>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</si>
  <si>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</si>
  <si>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</si>
  <si>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</si>
  <si>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</si>
  <si>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</si>
  <si>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</si>
  <si>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</si>
  <si>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</si>
  <si>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</si>
  <si>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</si>
  <si>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</si>
  <si>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</si>
  <si>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</si>
  <si>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</si>
  <si>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</si>
  <si>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</si>
  <si>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</si>
  <si>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</si>
  <si>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</si>
  <si>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</si>
  <si>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</si>
  <si>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</si>
  <si>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</si>
  <si>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</si>
  <si>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</si>
  <si>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</si>
  <si>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</si>
  <si>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</si>
  <si>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</si>
  <si>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</si>
  <si>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</si>
  <si>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</si>
  <si>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</si>
  <si>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</si>
  <si>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</si>
  <si>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</si>
  <si>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</si>
  <si>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</si>
  <si>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</si>
  <si>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</si>
  <si>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</si>
  <si>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</si>
  <si>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</si>
  <si>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</si>
  <si>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</si>
  <si>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</si>
  <si>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</si>
  <si>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</si>
  <si>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</si>
  <si>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</si>
  <si>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</si>
  <si>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</si>
  <si>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</si>
  <si>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</si>
  <si>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</si>
  <si>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</si>
  <si>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</si>
  <si>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</si>
  <si>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</si>
  <si>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</si>
  <si>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</si>
  <si>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</si>
  <si>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</si>
  <si>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</si>
  <si>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</si>
  <si>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</si>
  <si>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</si>
  <si>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</si>
  <si>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</si>
  <si>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</si>
  <si>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</si>
  <si>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</si>
  <si>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</si>
  <si>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</si>
  <si>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</si>
  <si>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</si>
  <si>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</si>
  <si>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</si>
  <si>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</si>
  <si>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</si>
  <si>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</si>
  <si>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</si>
  <si>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</si>
  <si>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</si>
  <si>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</si>
  <si>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</si>
  <si>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</si>
  <si>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</si>
  <si>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</si>
  <si>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</si>
  <si>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</si>
  <si>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</si>
  <si>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</si>
  <si>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</si>
  <si>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</si>
  <si>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</si>
  <si>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</si>
  <si>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</si>
  <si>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</si>
  <si>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</si>
  <si>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</si>
  <si>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</si>
  <si>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</si>
  <si>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</si>
  <si>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</si>
  <si>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</si>
  <si>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</si>
  <si>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</si>
  <si>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</si>
  <si>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</si>
  <si>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</si>
  <si>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</si>
  <si>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</si>
  <si>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</si>
  <si>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</si>
  <si>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</si>
  <si>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</si>
  <si>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</si>
  <si>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</si>
  <si>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</si>
  <si>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</si>
  <si>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</si>
  <si>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</si>
  <si>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</si>
  <si>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</si>
  <si>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</si>
  <si>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</si>
  <si>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</si>
  <si>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</si>
  <si>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</si>
  <si>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</si>
  <si>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</si>
  <si>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</si>
  <si>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</si>
  <si>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</si>
  <si>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</si>
  <si>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</si>
  <si>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</si>
  <si>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</si>
  <si>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</si>
  <si>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</si>
  <si>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</si>
  <si>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</si>
  <si>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</si>
  <si>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</si>
  <si>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</si>
  <si>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</si>
  <si>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</si>
  <si>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</si>
  <si>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</si>
  <si>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</si>
  <si>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</si>
  <si>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</si>
  <si>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</si>
  <si>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</si>
  <si>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</si>
  <si>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</si>
  <si>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</si>
  <si>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</si>
  <si>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</si>
  <si>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</si>
  <si>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</si>
  <si>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</si>
  <si>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</si>
  <si>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</si>
  <si>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</si>
  <si>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</si>
  <si>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</si>
  <si>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</si>
  <si>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</si>
  <si>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</si>
  <si>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</si>
  <si>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</si>
  <si>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</si>
  <si>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</si>
  <si>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</si>
  <si>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</si>
  <si>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</si>
  <si>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</si>
  <si>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</si>
  <si>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</si>
  <si>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</si>
  <si>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</si>
  <si>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</si>
  <si>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</si>
  <si>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</si>
  <si>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</si>
  <si>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</si>
  <si>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</si>
  <si>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</si>
  <si>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</si>
  <si>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</si>
  <si>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</si>
  <si>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</si>
  <si>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</si>
  <si>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</si>
  <si>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</si>
  <si>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</si>
  <si>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</si>
  <si>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</si>
  <si>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</si>
  <si>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</si>
  <si>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</si>
  <si>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</si>
  <si>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</si>
  <si>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</si>
  <si>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</si>
  <si>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</si>
  <si>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</si>
  <si>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</si>
  <si>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</si>
  <si>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</si>
  <si>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</si>
  <si>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</si>
  <si>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</si>
  <si>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</si>
  <si>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</si>
  <si>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</si>
  <si>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</si>
  <si>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</si>
  <si>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</si>
  <si>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</si>
  <si>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</si>
  <si>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</si>
  <si>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</si>
  <si>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</si>
  <si>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</si>
  <si>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</si>
  <si>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</si>
  <si>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</si>
  <si>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</si>
  <si>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</si>
  <si>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</si>
  <si>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</si>
  <si>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</si>
  <si>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</si>
  <si>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</si>
  <si>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</si>
  <si>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</si>
  <si>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</si>
  <si>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</si>
  <si>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</si>
  <si>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</si>
  <si>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</si>
  <si>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</si>
  <si>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</si>
  <si>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</si>
  <si>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</si>
  <si>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</si>
  <si>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</si>
  <si>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</si>
  <si>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</si>
  <si>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</si>
  <si>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</si>
  <si>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</si>
  <si>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</si>
  <si>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</si>
  <si>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</si>
  <si>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</si>
  <si>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</si>
  <si>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</si>
  <si>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</si>
  <si>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</si>
  <si>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</si>
  <si>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</si>
  <si>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</si>
  <si>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</si>
  <si>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</si>
  <si>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</si>
  <si>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</si>
  <si>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</si>
  <si>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</si>
  <si>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</si>
  <si>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</si>
  <si>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</si>
  <si>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</si>
  <si>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</si>
  <si>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</si>
  <si>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</si>
  <si>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</si>
  <si>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</si>
  <si>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</si>
  <si>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</si>
  <si>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</si>
  <si>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</si>
  <si>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</si>
  <si>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</si>
  <si>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</si>
  <si>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</si>
  <si>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</si>
  <si>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</si>
  <si>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</si>
  <si>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</si>
  <si>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</si>
  <si>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</si>
  <si>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</si>
  <si>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</si>
  <si>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</si>
  <si>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</si>
  <si>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</si>
  <si>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</si>
  <si>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</si>
  <si>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</si>
  <si>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</si>
  <si>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</si>
  <si>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</si>
  <si>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</si>
  <si>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</si>
  <si>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</si>
  <si>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</si>
  <si>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</si>
  <si>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</si>
  <si>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</si>
  <si>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</si>
  <si>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</si>
  <si>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</si>
  <si>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</si>
  <si>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</si>
  <si>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</si>
  <si>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</si>
  <si>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</si>
  <si>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</si>
  <si>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</si>
  <si>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</si>
  <si>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</si>
  <si>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</si>
  <si>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</si>
  <si>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</si>
  <si>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</si>
  <si>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</si>
  <si>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</si>
  <si>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</si>
  <si>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</si>
  <si>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</si>
  <si>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</si>
  <si>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</si>
  <si>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</si>
  <si>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</si>
  <si>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</si>
  <si>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</si>
  <si>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</si>
  <si>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</si>
  <si>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</si>
  <si>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</si>
  <si>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</si>
  <si>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</si>
  <si>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</si>
  <si>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</si>
  <si>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</si>
  <si>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</si>
  <si>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</si>
  <si>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</si>
  <si>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</si>
  <si>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</si>
  <si>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</si>
  <si>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</si>
  <si>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</si>
  <si>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</si>
  <si>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</si>
  <si>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</si>
  <si>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</si>
  <si>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</si>
  <si>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</si>
  <si>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</si>
  <si>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</si>
  <si>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</si>
  <si>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</si>
  <si>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</si>
  <si>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</si>
  <si>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</si>
  <si>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</si>
  <si>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</si>
  <si>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</si>
  <si>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</si>
  <si>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</si>
  <si>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</si>
  <si>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</si>
  <si>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</si>
  <si>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</si>
  <si>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</si>
  <si>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</si>
  <si>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</si>
  <si>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</si>
  <si>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</si>
  <si>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</si>
  <si>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</si>
  <si>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</si>
  <si>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</si>
  <si>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</si>
  <si>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</si>
  <si>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</si>
  <si>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</si>
  <si>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</si>
  <si>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</si>
  <si>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</si>
  <si>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</si>
  <si>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</si>
  <si>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</si>
  <si>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</si>
  <si>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</si>
  <si>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</si>
  <si>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</si>
  <si>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</si>
  <si>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</si>
  <si>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</si>
  <si>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</si>
  <si>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</si>
  <si>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</si>
  <si>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</si>
  <si>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</si>
  <si>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</si>
  <si>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</si>
  <si>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</si>
  <si>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</si>
  <si>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</si>
  <si>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</si>
  <si>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</si>
  <si>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</si>
  <si>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</si>
  <si>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</si>
  <si>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</si>
  <si>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</si>
  <si>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</si>
  <si>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</si>
  <si>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</si>
  <si>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</si>
  <si>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</si>
  <si>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</si>
  <si>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</si>
  <si>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</si>
  <si>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</si>
  <si>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</si>
  <si>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</si>
  <si>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</si>
  <si>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</si>
  <si>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</si>
  <si>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</si>
  <si>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</si>
  <si>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</si>
  <si>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</si>
  <si>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</si>
  <si>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</si>
  <si>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</si>
  <si>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</si>
  <si>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</si>
  <si>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</si>
  <si>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</si>
  <si>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</si>
  <si>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</si>
  <si>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</si>
  <si>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</si>
  <si>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</si>
  <si>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</si>
  <si>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</si>
  <si>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</si>
  <si>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</si>
  <si>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</si>
  <si>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</si>
  <si>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</si>
  <si>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</si>
  <si>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</si>
  <si>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</si>
  <si>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</si>
  <si>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</si>
  <si>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</si>
  <si>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</si>
  <si>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</si>
  <si>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</si>
  <si>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</si>
  <si>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</si>
  <si>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</si>
  <si>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</si>
  <si>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</si>
  <si>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</si>
  <si>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</si>
  <si>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</si>
  <si>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</si>
  <si>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</si>
  <si>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</si>
  <si>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</si>
  <si>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</si>
  <si>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</si>
  <si>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</si>
  <si>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</si>
  <si>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</si>
  <si>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</si>
  <si>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</si>
  <si>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</si>
  <si>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</si>
  <si>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</si>
  <si>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</si>
  <si>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</si>
  <si>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</si>
  <si>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</si>
  <si>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</si>
  <si>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</si>
  <si>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</si>
  <si>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</si>
  <si>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</si>
  <si>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</si>
  <si>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</si>
  <si>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</si>
  <si>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</si>
  <si>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</si>
  <si>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</si>
  <si>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</si>
  <si>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</si>
  <si>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</si>
  <si>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</si>
  <si>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</si>
  <si>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</si>
  <si>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</si>
  <si>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</si>
  <si>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</si>
  <si>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</si>
  <si>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</si>
  <si>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</si>
  <si>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</si>
  <si>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</si>
  <si>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</si>
  <si>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</si>
  <si>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</si>
  <si>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</si>
  <si>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</si>
  <si>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</si>
  <si>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</si>
  <si>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</si>
  <si>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</si>
  <si>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</si>
  <si>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</si>
  <si>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</si>
  <si>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</si>
  <si>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</si>
  <si>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</si>
  <si>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</si>
  <si>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</si>
  <si>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</si>
  <si>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</si>
  <si>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</si>
  <si>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</si>
  <si>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</si>
  <si>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</si>
  <si>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</si>
  <si>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</si>
  <si>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</si>
  <si>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</si>
  <si>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</si>
  <si>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</si>
  <si>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</si>
  <si>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</si>
  <si>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</si>
  <si>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</si>
  <si>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</si>
  <si>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</si>
  <si>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</si>
  <si>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</si>
  <si>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</si>
  <si>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</si>
  <si>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</si>
  <si>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</si>
  <si>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</si>
  <si>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</si>
  <si>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</si>
  <si>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</si>
  <si>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</si>
  <si>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</si>
  <si>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</si>
  <si>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</si>
  <si>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</si>
  <si>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</si>
  <si>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</si>
  <si>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</si>
  <si>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</si>
  <si>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</si>
  <si>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</si>
  <si>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</si>
  <si>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</si>
  <si>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</si>
  <si>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</si>
  <si>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</si>
  <si>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</si>
  <si>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</si>
  <si>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</si>
  <si>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</si>
  <si>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</si>
  <si>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</si>
  <si>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</si>
  <si>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</si>
  <si>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</si>
  <si>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</si>
  <si>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</si>
  <si>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</si>
  <si>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</si>
  <si>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</si>
  <si>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</si>
  <si>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</si>
  <si>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</si>
  <si>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</si>
  <si>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</si>
  <si>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</si>
  <si>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</si>
  <si>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</si>
  <si>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</si>
  <si>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</si>
  <si>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</si>
  <si>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</si>
  <si>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</si>
  <si>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</si>
  <si>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</si>
  <si>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</si>
  <si>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</si>
  <si>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</si>
  <si>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</si>
  <si>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</si>
  <si>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</si>
  <si>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</si>
  <si>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</si>
  <si>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</si>
  <si>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</si>
  <si>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</si>
  <si>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</si>
  <si>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</si>
  <si>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</si>
  <si>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</si>
  <si>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</si>
  <si>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</si>
  <si>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</si>
  <si>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</si>
  <si>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</si>
  <si>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</si>
  <si>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</si>
  <si>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</si>
  <si>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</si>
  <si>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</si>
  <si>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</si>
  <si>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</si>
  <si>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</si>
  <si>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</si>
  <si>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</si>
  <si>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</si>
  <si>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</si>
  <si>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</si>
  <si>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</si>
  <si>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</si>
  <si>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</si>
  <si>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</si>
  <si>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</si>
  <si>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</si>
  <si>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</si>
  <si>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</si>
  <si>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</si>
  <si>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</si>
  <si>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</si>
  <si>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</si>
  <si>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</si>
  <si>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</si>
  <si>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</si>
  <si>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</si>
  <si>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</si>
  <si>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</si>
  <si>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</si>
  <si>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</si>
  <si>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</si>
  <si>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</si>
  <si>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</si>
  <si>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</si>
  <si>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</si>
  <si>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</si>
  <si>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</si>
  <si>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</si>
  <si>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</si>
  <si>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</si>
  <si>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</si>
  <si>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</si>
  <si>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</si>
  <si>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</si>
  <si>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</si>
  <si>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</si>
  <si>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</si>
  <si>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</si>
  <si>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</si>
  <si>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</si>
  <si>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</si>
  <si>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</si>
  <si>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</si>
  <si>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</si>
  <si>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</si>
  <si>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</si>
  <si>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</si>
  <si>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</si>
  <si>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</si>
  <si>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</si>
  <si>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</si>
  <si>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</si>
  <si>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</si>
  <si>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</si>
  <si>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</si>
  <si>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</si>
  <si>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</si>
  <si>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</si>
  <si>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</si>
  <si>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</si>
  <si>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</si>
  <si>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</si>
  <si>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</si>
  <si>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</si>
  <si>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</si>
  <si>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</si>
  <si>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</si>
  <si>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</si>
  <si>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</si>
  <si>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</si>
  <si>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</si>
  <si>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</si>
  <si>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</si>
  <si>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</si>
  <si>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</si>
  <si>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</si>
  <si>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</si>
  <si>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</si>
  <si>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</si>
  <si>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</si>
  <si>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</si>
  <si>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</si>
  <si>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</si>
  <si>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</si>
  <si>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</si>
  <si>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</si>
  <si>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</si>
  <si>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</si>
  <si>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</si>
  <si>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</si>
  <si>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</si>
  <si>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</si>
  <si>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</si>
  <si>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</si>
  <si>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</si>
  <si>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</si>
  <si>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</si>
  <si>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</si>
  <si>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</si>
  <si>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</si>
  <si>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</si>
  <si>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</si>
  <si>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</si>
  <si>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</si>
  <si>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</si>
  <si>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</si>
  <si>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</si>
  <si>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</si>
  <si>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</si>
  <si>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</si>
  <si>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</si>
  <si>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</si>
  <si>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</si>
  <si>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</si>
  <si>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</si>
  <si>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</si>
  <si>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</si>
  <si>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</si>
  <si>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</si>
  <si>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</si>
  <si>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</si>
  <si>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</si>
  <si>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</si>
  <si>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</si>
  <si>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</si>
  <si>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</si>
  <si>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</si>
  <si>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</si>
  <si>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</si>
  <si>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</si>
  <si>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</si>
  <si>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</si>
  <si>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</si>
  <si>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</si>
  <si>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</si>
  <si>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</si>
  <si>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</si>
  <si>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</si>
  <si>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</si>
  <si>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</si>
  <si>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</si>
  <si>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</si>
  <si>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</si>
  <si>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</si>
  <si>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</si>
  <si>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</si>
  <si>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</si>
  <si>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</si>
  <si>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</si>
  <si>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</si>
  <si>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</si>
  <si>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</si>
  <si>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</si>
  <si>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</si>
  <si>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</si>
  <si>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</si>
  <si>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</si>
  <si>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</si>
  <si>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</si>
  <si>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</si>
  <si>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</si>
  <si>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</si>
  <si>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</si>
  <si>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</si>
  <si>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</si>
  <si>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</si>
  <si>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</si>
  <si>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</si>
  <si>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</si>
  <si>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</si>
  <si>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</si>
  <si>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</si>
  <si>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</si>
  <si>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</si>
  <si>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</si>
  <si>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</si>
  <si>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</si>
  <si>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</si>
  <si>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</si>
  <si>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</si>
  <si>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</si>
  <si>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</si>
  <si>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</si>
  <si>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</si>
  <si>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</si>
  <si>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</si>
  <si>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</si>
  <si>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</si>
  <si>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</si>
  <si>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</si>
  <si>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</si>
  <si>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</si>
  <si>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</si>
  <si>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</si>
  <si>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</si>
  <si>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</si>
  <si>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</si>
  <si>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</si>
  <si>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</si>
  <si>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</si>
  <si>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</si>
  <si>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</si>
  <si>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</si>
  <si>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</si>
  <si>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</si>
  <si>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</si>
  <si>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</si>
  <si>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</si>
  <si>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</si>
  <si>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</si>
  <si>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</si>
  <si>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</si>
  <si>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</si>
  <si>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</si>
  <si>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</si>
  <si>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</si>
  <si>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</si>
  <si>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</si>
  <si>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</si>
  <si>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</si>
  <si>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</si>
  <si>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</si>
  <si>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</si>
  <si>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</si>
  <si>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</si>
  <si>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</si>
  <si>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</si>
  <si>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</si>
  <si>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</si>
  <si>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</si>
  <si>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</si>
  <si>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</si>
  <si>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</si>
  <si>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</si>
  <si>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</si>
  <si>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</si>
  <si>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</si>
  <si>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</si>
  <si>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</si>
  <si>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</si>
  <si>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</si>
  <si>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</si>
  <si>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</si>
  <si>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</si>
  <si>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</si>
  <si>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</si>
  <si>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</si>
  <si>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</si>
  <si>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</si>
  <si>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</si>
  <si>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</si>
  <si>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</si>
  <si>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</si>
  <si>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</si>
  <si>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</si>
  <si>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</si>
  <si>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</si>
  <si>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</si>
  <si>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</si>
  <si>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</si>
  <si>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</si>
  <si>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</si>
  <si>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</si>
  <si>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</si>
  <si>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</si>
  <si>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</si>
  <si>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</si>
  <si>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</si>
  <si>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</si>
  <si>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</si>
  <si>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</si>
  <si>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</si>
  <si>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</si>
  <si>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</si>
  <si>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</si>
  <si>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</si>
  <si>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</si>
  <si>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</si>
  <si>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</si>
  <si>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</si>
  <si>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</si>
  <si>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</si>
  <si>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</si>
  <si>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</si>
  <si>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</si>
  <si>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</si>
  <si>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</si>
  <si>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</si>
  <si>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</si>
  <si>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</si>
  <si>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</si>
  <si>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</si>
  <si>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</si>
  <si>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</si>
  <si>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</si>
  <si>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</si>
  <si>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</si>
  <si>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</si>
  <si>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</si>
  <si>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</si>
  <si>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</si>
  <si>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</si>
  <si>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</si>
  <si>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</si>
  <si>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</si>
  <si>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</si>
  <si>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</si>
  <si>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</si>
  <si>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</si>
  <si>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</si>
  <si>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</si>
  <si>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</si>
  <si>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</si>
  <si>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</si>
  <si>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</si>
  <si>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</si>
  <si>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</si>
  <si>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</si>
  <si>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</si>
  <si>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</si>
  <si>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</si>
  <si>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</si>
  <si>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</si>
  <si>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</si>
  <si>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</si>
  <si>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</si>
  <si>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</si>
  <si>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</si>
  <si>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</si>
  <si>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</si>
  <si>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</si>
  <si>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</si>
  <si>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</si>
  <si>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</si>
  <si>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</si>
  <si>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</si>
  <si>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</si>
  <si>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</si>
  <si>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</si>
  <si>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</si>
  <si>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</si>
  <si>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</si>
  <si>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</si>
  <si>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</si>
  <si>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</si>
  <si>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</si>
  <si>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</si>
  <si>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</si>
  <si>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</si>
  <si>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</si>
  <si>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</si>
  <si>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</si>
  <si>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</si>
  <si>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</si>
  <si>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</si>
  <si>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</si>
  <si>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</si>
  <si>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</si>
  <si>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</si>
  <si>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</si>
  <si>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</si>
  <si>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</si>
  <si>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</si>
  <si>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</si>
  <si>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</si>
  <si>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</si>
  <si>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</si>
  <si>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</si>
  <si>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</si>
  <si>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</si>
  <si>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</si>
  <si>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</si>
  <si>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</si>
  <si>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</si>
  <si>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</si>
  <si>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</si>
  <si>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</si>
  <si>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</si>
  <si>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</si>
  <si>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</si>
  <si>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</si>
  <si>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</si>
  <si>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</si>
  <si>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</si>
  <si>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</si>
  <si>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</si>
  <si>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</si>
  <si>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</si>
  <si>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</si>
  <si>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</si>
  <si>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</si>
  <si>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</si>
  <si>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</si>
  <si>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</si>
  <si>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</si>
  <si>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</si>
  <si>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</si>
  <si>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</si>
  <si>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</si>
  <si>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</si>
  <si>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</si>
  <si>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</si>
  <si>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</si>
  <si>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</si>
  <si>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</si>
  <si>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</si>
  <si>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</si>
  <si>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</si>
  <si>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</si>
  <si>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</si>
  <si>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</si>
  <si>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</si>
  <si>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</si>
  <si>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</si>
  <si>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</si>
  <si>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</si>
  <si>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</si>
  <si>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</si>
  <si>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</si>
  <si>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</si>
  <si>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</si>
  <si>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</si>
  <si>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</si>
  <si>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</si>
  <si>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</si>
  <si>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</si>
  <si>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</si>
  <si>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</si>
  <si>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</si>
  <si>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</si>
  <si>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</si>
  <si>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</si>
  <si>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</si>
  <si>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</si>
  <si>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</si>
  <si>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</si>
  <si>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</si>
  <si>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</si>
  <si>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</si>
  <si>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</si>
  <si>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</si>
  <si>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</si>
  <si>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</si>
  <si>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</si>
  <si>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</si>
  <si>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</si>
  <si>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</si>
  <si>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</si>
  <si>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</si>
  <si>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</si>
  <si>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</si>
  <si>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</si>
  <si>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</si>
  <si>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</si>
  <si>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</si>
  <si>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</si>
  <si>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</si>
  <si>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</si>
  <si>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</si>
  <si>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</si>
  <si>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</si>
  <si>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</si>
  <si>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</si>
  <si>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</si>
  <si>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</si>
  <si>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</si>
  <si>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</si>
  <si>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</si>
  <si>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</si>
  <si>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</si>
  <si>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</si>
  <si>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</si>
  <si>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</si>
  <si>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</si>
  <si>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</si>
  <si>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</si>
  <si>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</si>
  <si>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</si>
  <si>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</si>
  <si>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</si>
  <si>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</si>
  <si>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</si>
  <si>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</si>
  <si>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</si>
  <si>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</si>
  <si>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</si>
  <si>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</si>
  <si>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</si>
  <si>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</si>
  <si>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</si>
  <si>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</si>
  <si>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</si>
  <si>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</si>
  <si>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</si>
  <si>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</si>
  <si>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</si>
  <si>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</si>
  <si>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</si>
  <si>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</si>
  <si>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</si>
  <si>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</si>
  <si>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</si>
  <si>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</si>
  <si>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</si>
  <si>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</si>
  <si>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</si>
  <si>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</si>
  <si>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</si>
  <si>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</si>
  <si>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</si>
  <si>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</si>
  <si>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</si>
  <si>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</si>
  <si>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</si>
  <si>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</si>
  <si>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</si>
  <si>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</si>
  <si>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</si>
  <si>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</si>
  <si>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</si>
  <si>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</si>
  <si>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</si>
  <si>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</si>
  <si>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</si>
  <si>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</si>
  <si>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</si>
  <si>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</si>
  <si>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</si>
  <si>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</si>
  <si>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</si>
  <si>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</si>
  <si>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</si>
  <si>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</si>
  <si>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</si>
  <si>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</si>
  <si>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</si>
  <si>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</si>
  <si>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</si>
  <si>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</si>
  <si>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</si>
  <si>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</si>
  <si>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</si>
  <si>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</si>
  <si>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</si>
  <si>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</si>
  <si>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</si>
  <si>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</si>
  <si>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</si>
  <si>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</si>
  <si>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</si>
  <si>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</si>
  <si>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</si>
  <si>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</si>
  <si>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</si>
  <si>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</si>
  <si>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</si>
  <si>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</si>
  <si>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</si>
  <si>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</si>
  <si>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</si>
  <si>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</si>
  <si>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</si>
  <si>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</si>
  <si>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</si>
  <si>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</si>
  <si>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</si>
  <si>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</si>
  <si>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</si>
  <si>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</si>
  <si>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</si>
  <si>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</si>
  <si>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</si>
  <si>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</si>
  <si>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</si>
  <si>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</si>
  <si>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</si>
  <si>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</si>
  <si>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</si>
  <si>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</si>
  <si>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</si>
  <si>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</si>
  <si>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</si>
  <si>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</si>
  <si>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</si>
  <si>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</si>
  <si>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</si>
  <si>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</si>
  <si>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</si>
  <si>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</si>
  <si>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</si>
  <si>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</si>
  <si>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</si>
  <si>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</si>
  <si>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</si>
  <si>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</si>
  <si>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</si>
  <si>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</si>
  <si>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</si>
  <si>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</si>
  <si>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</si>
  <si>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</si>
  <si>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</si>
  <si>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</si>
  <si>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</si>
  <si>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</si>
  <si>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</si>
  <si>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</si>
  <si>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</si>
  <si>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</si>
  <si>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</si>
  <si>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</si>
  <si>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</si>
  <si>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</si>
  <si>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</si>
  <si>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</si>
  <si>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</si>
  <si>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</si>
  <si>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</si>
  <si>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</si>
  <si>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</si>
  <si>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</si>
  <si>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</si>
  <si>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</si>
  <si>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</si>
  <si>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</si>
  <si>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</si>
  <si>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</si>
  <si>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</si>
  <si>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</si>
  <si>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</si>
  <si>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</si>
  <si>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</si>
  <si>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</si>
  <si>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</si>
  <si>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</si>
  <si>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</si>
  <si>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</si>
  <si>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</si>
  <si>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</si>
  <si>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</si>
  <si>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</si>
  <si>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</si>
  <si>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</si>
  <si>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</si>
  <si>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</si>
  <si>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</si>
  <si>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</si>
  <si>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</si>
  <si>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</si>
  <si>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</si>
  <si>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</si>
  <si>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</si>
  <si>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</si>
  <si>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</si>
  <si>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</si>
  <si>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</si>
  <si>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</si>
  <si>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</si>
  <si>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</si>
  <si>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</si>
  <si>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</si>
  <si>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</si>
  <si>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</si>
  <si>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</si>
  <si>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</si>
  <si>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</si>
  <si>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</si>
  <si>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</si>
  <si>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</si>
  <si>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</si>
  <si>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</si>
  <si>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</si>
  <si>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</si>
  <si>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</si>
  <si>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</si>
  <si>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</si>
  <si>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</si>
  <si>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</si>
  <si>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</si>
  <si>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</si>
  <si>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</si>
  <si>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</si>
  <si>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</si>
  <si>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</si>
  <si>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</si>
  <si>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</si>
  <si>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</si>
  <si>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</si>
  <si>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</si>
  <si>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</si>
  <si>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</si>
  <si>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</si>
  <si>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</si>
  <si>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</si>
  <si>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</si>
  <si>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</si>
  <si>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</si>
  <si>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</si>
  <si>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</si>
  <si>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</si>
  <si>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</si>
  <si>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</si>
  <si>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</si>
  <si>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</si>
  <si>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</si>
  <si>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</si>
  <si>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</si>
  <si>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</si>
  <si>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</si>
  <si>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</si>
  <si>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</si>
  <si>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</si>
  <si>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</si>
  <si>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</si>
  <si>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</si>
  <si>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</si>
  <si>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</si>
  <si>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</si>
  <si>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</si>
  <si>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</si>
  <si>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</si>
  <si>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</si>
  <si>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</si>
  <si>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</si>
  <si>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</si>
  <si>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</si>
  <si>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</si>
  <si>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</si>
  <si>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</si>
  <si>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</si>
  <si>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</si>
  <si>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</si>
  <si>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</si>
  <si>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</si>
  <si>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</si>
  <si>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</si>
  <si>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</si>
  <si>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</si>
  <si>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</si>
  <si>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</si>
  <si>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</si>
  <si>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</si>
  <si>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</si>
  <si>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</si>
  <si>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</si>
  <si>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</si>
  <si>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</si>
  <si>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</si>
  <si>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</si>
  <si>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</si>
  <si>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</si>
  <si>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</si>
  <si>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</si>
  <si>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</si>
  <si>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</si>
  <si>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</si>
  <si>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</si>
  <si>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</si>
  <si>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</si>
  <si>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</si>
  <si>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</si>
  <si>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</si>
  <si>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</si>
  <si>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</si>
  <si>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</si>
  <si>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</si>
  <si>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</si>
  <si>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</si>
  <si>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</si>
  <si>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</si>
  <si>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</si>
  <si>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</si>
  <si>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</si>
  <si>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</si>
  <si>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</si>
  <si>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</si>
  <si>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</si>
  <si>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</si>
  <si>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</si>
  <si>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</si>
  <si>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</si>
  <si>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</si>
  <si>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</si>
  <si>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</si>
  <si>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</si>
  <si>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</si>
  <si>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</si>
  <si>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</si>
  <si>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</si>
  <si>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</si>
  <si>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</si>
  <si>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</si>
  <si>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</si>
  <si>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</si>
  <si>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</si>
  <si>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</si>
  <si>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</si>
  <si>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</si>
  <si>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</si>
  <si>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</si>
  <si>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</si>
  <si>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</si>
  <si>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</si>
  <si>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</si>
  <si>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</si>
  <si>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</si>
  <si>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</si>
  <si>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</si>
  <si>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</si>
  <si>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</si>
  <si>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</si>
  <si>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</si>
  <si>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</si>
  <si>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</si>
  <si>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</si>
  <si>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</si>
  <si>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</si>
  <si>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</si>
  <si>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</si>
  <si>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</si>
  <si>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</si>
  <si>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</si>
  <si>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</si>
  <si>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</si>
  <si>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</si>
  <si>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</si>
  <si>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</si>
  <si>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</si>
  <si>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</si>
  <si>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</si>
  <si>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</si>
  <si>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</si>
  <si>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</si>
  <si>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</si>
  <si>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</si>
  <si>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</si>
  <si>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</si>
  <si>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</si>
  <si>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</si>
  <si>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</si>
  <si>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</si>
  <si>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</si>
  <si>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</si>
  <si>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</si>
  <si>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</si>
  <si>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</si>
  <si>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</si>
  <si>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</si>
  <si>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</si>
  <si>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</si>
  <si>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</si>
  <si>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</si>
  <si>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</si>
  <si>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</si>
  <si>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</si>
  <si>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</si>
  <si>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</si>
  <si>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</si>
  <si>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</si>
  <si>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</si>
  <si>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</si>
  <si>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</si>
  <si>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</si>
  <si>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</si>
  <si>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</si>
  <si>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</si>
  <si>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</si>
  <si>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</si>
  <si>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</si>
  <si>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</si>
  <si>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</si>
  <si>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</si>
  <si>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</si>
  <si>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</si>
  <si>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</si>
  <si>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</si>
  <si>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</si>
  <si>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</si>
  <si>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</si>
  <si>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</si>
  <si>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</si>
  <si>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</si>
  <si>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</si>
  <si>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</si>
  <si>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</si>
  <si>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</si>
  <si>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</si>
  <si>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</si>
  <si>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</si>
  <si>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</si>
  <si>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</si>
  <si>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</si>
  <si>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</si>
  <si>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</si>
  <si>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</si>
  <si>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</si>
  <si>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</si>
  <si>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</si>
  <si>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</si>
  <si>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</si>
  <si>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</si>
  <si>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</si>
  <si>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</si>
  <si>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</si>
  <si>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</si>
  <si>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</si>
  <si>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</si>
  <si>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</si>
  <si>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</si>
  <si>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</si>
  <si>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</si>
  <si>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</si>
  <si>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</si>
  <si>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</si>
  <si>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</si>
  <si>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</si>
  <si>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</si>
  <si>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</si>
  <si>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</si>
  <si>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</si>
  <si>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</si>
  <si>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</si>
  <si>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</si>
  <si>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</si>
  <si>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</si>
  <si>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</si>
  <si>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</si>
  <si>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</si>
  <si>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</si>
  <si>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</si>
  <si>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</si>
  <si>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</si>
  <si>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</si>
  <si>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</si>
  <si>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</si>
  <si>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</si>
  <si>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</si>
  <si>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</si>
  <si>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</si>
  <si>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</si>
  <si>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</si>
  <si>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</si>
  <si>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</si>
  <si>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</si>
  <si>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</si>
  <si>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</si>
  <si>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</si>
  <si>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</si>
  <si>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</si>
  <si>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</si>
  <si>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</si>
  <si>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</si>
  <si>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</si>
  <si>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</si>
  <si>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</si>
  <si>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</si>
  <si>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</si>
  <si>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</si>
  <si>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</si>
  <si>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</si>
  <si>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</si>
  <si>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</si>
  <si>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</si>
  <si>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</si>
  <si>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</si>
  <si>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</si>
  <si>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</si>
  <si>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</si>
  <si>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</si>
  <si>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</si>
  <si>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</si>
  <si>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</si>
  <si>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</si>
  <si>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</si>
  <si>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</si>
  <si>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</si>
  <si>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</si>
  <si>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</si>
  <si>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</si>
  <si>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</si>
  <si>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</si>
  <si>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</si>
  <si>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</si>
  <si>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</si>
  <si>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</si>
  <si>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</si>
  <si>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</si>
  <si>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</si>
  <si>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</si>
  <si>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</si>
  <si>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</si>
  <si>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</si>
  <si>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</si>
  <si>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</si>
  <si>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</si>
  <si>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</si>
  <si>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</si>
  <si>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</si>
  <si>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</si>
  <si>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</si>
  <si>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</si>
  <si>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</si>
  <si>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</si>
  <si>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</si>
  <si>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</si>
  <si>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</si>
  <si>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</si>
  <si>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</si>
  <si>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</si>
  <si>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</si>
  <si>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</si>
  <si>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</si>
  <si>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</si>
  <si>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</si>
  <si>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</si>
  <si>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</si>
  <si>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</si>
  <si>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</si>
  <si>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</si>
  <si>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</si>
  <si>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</si>
  <si>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</si>
  <si>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</si>
  <si>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</si>
  <si>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</si>
  <si>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</si>
  <si>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</si>
  <si>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</si>
  <si>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</si>
  <si>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</si>
  <si>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</si>
  <si>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</si>
  <si>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</si>
  <si>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</si>
  <si>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</si>
  <si>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</si>
  <si>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</si>
  <si>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</si>
  <si>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</si>
  <si>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</si>
  <si>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</si>
  <si>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</si>
  <si>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</si>
  <si>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</si>
  <si>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</si>
  <si>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</si>
  <si>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</si>
  <si>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</si>
  <si>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</si>
  <si>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</si>
  <si>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</si>
  <si>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</si>
  <si>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</si>
  <si>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</si>
  <si>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</si>
  <si>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</si>
  <si>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</si>
  <si>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</si>
  <si>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</si>
  <si>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</si>
  <si>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</si>
  <si>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</si>
  <si>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</si>
  <si>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</si>
  <si>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</si>
  <si>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</si>
  <si>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</si>
  <si>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</si>
  <si>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</si>
  <si>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</si>
  <si>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</si>
  <si>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</si>
  <si>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</si>
  <si>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</si>
  <si>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</si>
  <si>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</si>
  <si>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</si>
  <si>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</si>
  <si>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</si>
  <si>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</si>
  <si>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</si>
  <si>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</si>
  <si>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</si>
  <si>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</si>
  <si>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</si>
  <si>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</si>
  <si>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</si>
  <si>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</si>
  <si>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</si>
  <si>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</si>
  <si>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</si>
  <si>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</si>
  <si>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</si>
  <si>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</si>
  <si>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</si>
  <si>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</si>
  <si>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</si>
  <si>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</si>
  <si>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</si>
  <si>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</si>
  <si>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</si>
  <si>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</si>
  <si>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</si>
  <si>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</si>
  <si>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</si>
  <si>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</si>
  <si>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</si>
  <si>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</si>
  <si>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</si>
  <si>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</si>
  <si>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</si>
  <si>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</si>
  <si>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</si>
  <si>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</si>
  <si>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</si>
  <si>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</si>
  <si>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</si>
  <si>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</si>
  <si>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</si>
  <si>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</si>
  <si>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</si>
  <si>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</si>
  <si>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</si>
  <si>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</si>
  <si>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</si>
  <si>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</si>
  <si>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</si>
  <si>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</si>
  <si>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</si>
  <si>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</si>
  <si>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</si>
  <si>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</si>
  <si>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</si>
  <si>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</si>
  <si>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</si>
  <si>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</si>
  <si>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</si>
  <si>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</si>
  <si>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</si>
  <si>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</si>
  <si>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</si>
  <si>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</si>
  <si>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</si>
  <si>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</si>
  <si>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</si>
  <si>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</si>
  <si>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</si>
  <si>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</si>
  <si>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</si>
  <si>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</si>
  <si>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</si>
  <si>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</si>
  <si>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</si>
  <si>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</si>
  <si>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</si>
  <si>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</si>
  <si>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</si>
  <si>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</si>
  <si>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</si>
  <si>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</si>
  <si>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</si>
  <si>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</si>
  <si>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</si>
  <si>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</si>
  <si>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</si>
  <si>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</si>
  <si>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</si>
  <si>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</si>
  <si>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</si>
  <si>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</si>
  <si>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</si>
  <si>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</si>
  <si>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</si>
  <si>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</si>
  <si>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</si>
  <si>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</si>
  <si>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</si>
  <si>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</si>
  <si>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</si>
  <si>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</si>
  <si>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</si>
  <si>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</si>
  <si>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</si>
  <si>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</si>
  <si>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</si>
  <si>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</si>
  <si>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</si>
  <si>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</si>
  <si>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</si>
  <si>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</si>
  <si>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</si>
  <si>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</si>
  <si>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</si>
  <si>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</si>
  <si>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</si>
  <si>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</si>
  <si>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</si>
  <si>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</si>
  <si>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</si>
  <si>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</si>
  <si>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</si>
  <si>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</si>
  <si>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</si>
  <si>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</si>
  <si>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</si>
  <si>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</si>
  <si>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</si>
  <si>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</si>
  <si>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</si>
  <si>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</si>
  <si>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</si>
  <si>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</si>
  <si>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</si>
  <si>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</si>
  <si>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</si>
  <si>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</si>
  <si>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</si>
  <si>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</si>
  <si>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</si>
  <si>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</si>
  <si>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</si>
  <si>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</si>
  <si>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</si>
  <si>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</si>
  <si>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</si>
  <si>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</si>
  <si>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</si>
  <si>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</si>
  <si>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</si>
  <si>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</si>
  <si>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</si>
  <si>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</si>
  <si>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</si>
  <si>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</si>
  <si>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</si>
  <si>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</si>
  <si>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</si>
  <si>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</si>
  <si>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</si>
  <si>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</si>
  <si>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</si>
  <si>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</si>
  <si>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</si>
  <si>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</si>
  <si>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</si>
  <si>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</si>
  <si>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</si>
  <si>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</si>
  <si>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</si>
  <si>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</si>
  <si>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</si>
  <si>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</si>
  <si>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</si>
  <si>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</si>
  <si>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</si>
  <si>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</si>
  <si>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</si>
  <si>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</si>
  <si>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</si>
  <si>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</si>
  <si>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</si>
  <si>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</si>
  <si>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</si>
  <si>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</si>
  <si>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</si>
  <si>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</si>
  <si>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</si>
  <si>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</si>
  <si>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</si>
  <si>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</si>
  <si>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</si>
  <si>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</si>
  <si>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</si>
  <si>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</si>
  <si>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</si>
  <si>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</si>
  <si>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</si>
  <si>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</si>
  <si>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</si>
  <si>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</si>
  <si>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</si>
  <si>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</si>
  <si>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</si>
  <si>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</si>
  <si>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</si>
  <si>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</si>
  <si>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</si>
  <si>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</si>
  <si>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</si>
  <si>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</si>
  <si>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</si>
  <si>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</si>
  <si>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</si>
  <si>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</si>
  <si>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</si>
  <si>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</si>
  <si>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</si>
  <si>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</si>
  <si>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</si>
  <si>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</si>
  <si>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</si>
  <si>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</si>
  <si>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</si>
  <si>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</si>
  <si>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</si>
  <si>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</si>
  <si>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</si>
  <si>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</si>
  <si>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</si>
  <si>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</si>
  <si>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</si>
  <si>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</si>
  <si>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</si>
  <si>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</si>
  <si>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</si>
  <si>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</si>
  <si>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</si>
  <si>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</si>
  <si>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</si>
  <si>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</si>
  <si>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</si>
  <si>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</si>
  <si>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</si>
  <si>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</si>
  <si>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</si>
  <si>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</si>
  <si>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</si>
  <si>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</si>
  <si>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</si>
  <si>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</si>
  <si>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</si>
  <si>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</si>
  <si>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</si>
  <si>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</si>
  <si>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</si>
  <si>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</si>
  <si>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</si>
  <si>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</si>
  <si>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</si>
  <si>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</si>
  <si>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</si>
  <si>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</si>
  <si>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</si>
  <si>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</si>
  <si>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</si>
  <si>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</si>
  <si>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</si>
  <si>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</si>
  <si>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</si>
  <si>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</si>
  <si>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</si>
  <si>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</si>
  <si>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</si>
  <si>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</si>
  <si>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</si>
  <si>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</si>
  <si>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</si>
  <si>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</si>
  <si>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</si>
  <si>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</si>
  <si>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</si>
  <si>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</si>
  <si>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</si>
  <si>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</si>
  <si>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</si>
  <si>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</si>
  <si>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</si>
  <si>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</si>
  <si>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</si>
  <si>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</si>
  <si>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</si>
  <si>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</si>
  <si>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</si>
  <si>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</si>
  <si>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</si>
  <si>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</si>
  <si>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</si>
  <si>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</si>
  <si>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</si>
  <si>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</si>
  <si>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</si>
  <si>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</si>
  <si>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</si>
  <si>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</si>
  <si>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</si>
  <si>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</si>
  <si>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</si>
  <si>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</si>
  <si>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</si>
  <si>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</si>
  <si>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</si>
  <si>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</si>
  <si>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</si>
  <si>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</si>
  <si>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</si>
  <si>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</si>
  <si>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</si>
  <si>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</si>
  <si>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</si>
  <si>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</si>
  <si>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</si>
  <si>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</si>
  <si>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</si>
  <si>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</si>
  <si>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</si>
  <si>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</si>
  <si>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</si>
  <si>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</si>
  <si>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</si>
  <si>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</si>
  <si>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</si>
  <si>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</si>
  <si>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</si>
  <si>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</si>
  <si>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</si>
  <si>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</si>
  <si>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</si>
  <si>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</si>
  <si>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</si>
  <si>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</si>
  <si>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</si>
  <si>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</si>
  <si>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</si>
  <si>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</si>
  <si>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</si>
  <si>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</si>
  <si>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</si>
  <si>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</si>
  <si>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</si>
  <si>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</si>
  <si>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</si>
  <si>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</si>
  <si>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</si>
  <si>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</si>
  <si>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</si>
  <si>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</si>
  <si>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</si>
  <si>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</si>
  <si>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</si>
  <si>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</si>
  <si>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</si>
  <si>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</si>
  <si>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</si>
  <si>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</si>
  <si>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</si>
  <si>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</si>
  <si>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</si>
  <si>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</si>
  <si>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</si>
  <si>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</si>
  <si>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</si>
  <si>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</si>
  <si>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</si>
  <si>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</si>
  <si>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</si>
  <si>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</si>
  <si>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</si>
  <si>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</si>
  <si>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</si>
  <si>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</si>
  <si>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</si>
  <si>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</si>
  <si>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</si>
  <si>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</si>
  <si>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</si>
  <si>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</si>
  <si>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</si>
  <si>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</si>
  <si>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</si>
  <si>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</si>
  <si>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</si>
  <si>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</si>
  <si>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</si>
  <si>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</si>
  <si>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</si>
  <si>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</si>
  <si>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</si>
  <si>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</si>
  <si>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</si>
  <si>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</si>
  <si>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</si>
  <si>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</si>
  <si>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</si>
  <si>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</si>
  <si>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</si>
  <si>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</si>
  <si>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</si>
  <si>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</si>
  <si>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</si>
  <si>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</si>
  <si>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</si>
  <si>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</si>
  <si>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</si>
  <si>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</si>
  <si>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</si>
  <si>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</si>
  <si>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</si>
  <si>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</si>
  <si>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</si>
  <si>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</si>
  <si>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</si>
  <si>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</si>
  <si>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</si>
  <si>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</si>
  <si>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</si>
  <si>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</si>
  <si>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</si>
  <si>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</si>
  <si>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</si>
  <si>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</si>
  <si>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</si>
  <si>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</si>
  <si>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</si>
  <si>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</si>
  <si>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</si>
  <si>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</si>
  <si>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</si>
  <si>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</si>
  <si>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</si>
  <si>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</si>
  <si>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</si>
  <si>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</si>
  <si>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</si>
  <si>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</si>
  <si>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</si>
  <si>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</si>
  <si>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</si>
  <si>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</si>
  <si>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</si>
  <si>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</si>
  <si>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</si>
  <si>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</si>
  <si>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</si>
  <si>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</si>
  <si>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</si>
  <si>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</si>
  <si>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</si>
  <si>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</si>
  <si>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</si>
  <si>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</si>
  <si>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</si>
  <si>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</si>
  <si>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</si>
  <si>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</si>
  <si>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</si>
  <si>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</si>
  <si>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</si>
  <si>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</si>
  <si>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</si>
  <si>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</si>
  <si>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</si>
  <si>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</si>
  <si>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</si>
  <si>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</si>
  <si>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</si>
  <si>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</si>
  <si>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</si>
  <si>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</si>
  <si>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</si>
  <si>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</si>
  <si>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</si>
  <si>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</si>
  <si>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</si>
  <si>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</si>
  <si>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</si>
  <si>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</si>
  <si>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</si>
  <si>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</si>
  <si>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</si>
  <si>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</si>
  <si>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</si>
  <si>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</si>
  <si>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</si>
  <si>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</si>
  <si>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</si>
  <si>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</si>
  <si>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</si>
  <si>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</si>
  <si>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</si>
  <si>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</si>
  <si>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</si>
  <si>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</si>
  <si>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</si>
  <si>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</si>
  <si>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</si>
  <si>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</si>
  <si>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</si>
  <si>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</si>
  <si>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</si>
  <si>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</si>
  <si>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</si>
  <si>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</si>
  <si>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</si>
  <si>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</si>
  <si>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</si>
  <si>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</si>
  <si>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</si>
  <si>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</si>
  <si>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</si>
  <si>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</si>
  <si>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</si>
  <si>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</si>
  <si>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</si>
  <si>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</si>
  <si>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</si>
  <si>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</si>
  <si>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</si>
  <si>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</si>
  <si>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</si>
  <si>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</si>
  <si>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</si>
  <si>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</si>
  <si>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</si>
  <si>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</si>
  <si>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</si>
  <si>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</si>
  <si>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</si>
  <si>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</si>
  <si>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</si>
  <si>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</si>
  <si>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</si>
  <si>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</si>
  <si>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</si>
  <si>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</si>
  <si>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</si>
  <si>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</si>
  <si>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</si>
  <si>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</si>
  <si>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</si>
  <si>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</si>
  <si>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</si>
  <si>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</si>
  <si>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</si>
  <si>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</si>
  <si>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</si>
  <si>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</si>
  <si>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</si>
  <si>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</si>
  <si>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</si>
  <si>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</si>
  <si>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</si>
  <si>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</si>
  <si>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</si>
  <si>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</si>
  <si>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</si>
  <si>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</si>
  <si>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</si>
  <si>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</si>
  <si>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</si>
  <si>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</si>
  <si>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</si>
  <si>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</si>
  <si>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</si>
  <si>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</si>
  <si>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</si>
  <si>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</si>
  <si>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</si>
  <si>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</si>
  <si>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</si>
  <si>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</si>
  <si>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</si>
  <si>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</si>
  <si>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</si>
  <si>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</si>
  <si>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</si>
  <si>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</si>
  <si>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</si>
  <si>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</si>
  <si>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</si>
  <si>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</si>
  <si>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</si>
  <si>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</si>
  <si>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</si>
  <si>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</si>
  <si>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</si>
  <si>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</si>
  <si>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</si>
  <si>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</si>
  <si>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</si>
  <si>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</si>
  <si>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</si>
  <si>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</si>
  <si>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</si>
  <si>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</si>
  <si>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</si>
  <si>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</si>
  <si>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</si>
  <si>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</si>
  <si>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</si>
  <si>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</si>
  <si>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</si>
  <si>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</si>
  <si>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</si>
  <si>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</si>
  <si>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</si>
  <si>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</si>
  <si>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</si>
  <si>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</si>
  <si>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</si>
  <si>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</si>
  <si>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</si>
  <si>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</si>
  <si>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</si>
  <si>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</si>
  <si>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</si>
  <si>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</si>
  <si>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</si>
  <si>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</si>
  <si>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</si>
  <si>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</si>
  <si>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</si>
  <si>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</si>
  <si>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</si>
  <si>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</si>
  <si>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</si>
  <si>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</si>
  <si>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</si>
  <si>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</si>
  <si>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</si>
  <si>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</si>
  <si>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</si>
  <si>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</si>
  <si>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</si>
  <si>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</si>
  <si>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</si>
  <si>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</si>
  <si>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</si>
  <si>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</si>
  <si>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</si>
  <si>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</si>
  <si>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</si>
  <si>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</si>
  <si>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</si>
  <si>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</si>
  <si>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</si>
  <si>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</si>
  <si>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</si>
  <si>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</si>
  <si>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</si>
  <si>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</si>
  <si>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</si>
  <si>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</si>
  <si>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</si>
  <si>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</si>
  <si>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</si>
  <si>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</si>
  <si>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</si>
  <si>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</si>
  <si>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</si>
  <si>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</si>
  <si>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</si>
  <si>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</si>
  <si>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</si>
  <si>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</si>
  <si>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</si>
  <si>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</si>
  <si>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</si>
  <si>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</si>
  <si>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</si>
  <si>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</si>
  <si>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</si>
  <si>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</si>
  <si>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</si>
  <si>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</si>
  <si>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</si>
  <si>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</si>
  <si>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</si>
  <si>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</si>
  <si>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</si>
  <si>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</si>
  <si>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</si>
  <si>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</si>
  <si>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</si>
  <si>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</si>
  <si>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</si>
  <si>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</si>
  <si>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</si>
  <si>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</si>
  <si>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</si>
  <si>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</si>
  <si>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</si>
  <si>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</si>
  <si>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</si>
  <si>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</si>
  <si>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</si>
  <si>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</si>
  <si>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</si>
  <si>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</si>
  <si>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</si>
  <si>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</si>
  <si>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</si>
  <si>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</si>
  <si>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</si>
  <si>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</si>
  <si>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</si>
  <si>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</si>
  <si>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</si>
  <si>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</si>
  <si>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</si>
  <si>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</si>
  <si>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</si>
  <si>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</si>
  <si>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</si>
  <si>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</si>
  <si>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</si>
  <si>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</si>
  <si>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</si>
  <si>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</si>
  <si>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</si>
  <si>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</si>
  <si>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</si>
  <si>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</si>
  <si>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</si>
  <si>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</si>
  <si>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</si>
  <si>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</si>
  <si>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</si>
  <si>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</si>
  <si>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</si>
  <si>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</si>
  <si>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</si>
  <si>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</si>
  <si>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</si>
  <si>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</si>
  <si>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</si>
  <si>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</si>
  <si>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</si>
  <si>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</si>
  <si>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</si>
  <si>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</si>
  <si>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</si>
  <si>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</si>
  <si>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</si>
  <si>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</si>
  <si>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</si>
  <si>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</si>
  <si>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</si>
  <si>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</si>
  <si>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</si>
  <si>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</si>
  <si>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</si>
  <si>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</si>
  <si>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</si>
  <si>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</si>
  <si>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</si>
  <si>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</si>
  <si>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</si>
  <si>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</si>
  <si>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</si>
  <si>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</si>
  <si>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</si>
  <si>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</si>
  <si>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</si>
  <si>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</si>
  <si>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</si>
  <si>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</si>
  <si>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</si>
  <si>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</si>
  <si>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</si>
  <si>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</si>
  <si>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</si>
  <si>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</si>
  <si>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</si>
  <si>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</si>
  <si>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</si>
  <si>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</si>
  <si>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</si>
  <si>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</si>
  <si>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</si>
  <si>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</si>
  <si>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</si>
  <si>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</si>
  <si>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</si>
  <si>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</si>
  <si>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</si>
  <si>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</si>
  <si>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</si>
  <si>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</si>
  <si>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</si>
  <si>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</si>
  <si>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</si>
  <si>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</si>
  <si>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</si>
  <si>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</si>
  <si>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</si>
  <si>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</si>
  <si>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</si>
  <si>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</si>
  <si>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</si>
  <si>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</si>
  <si>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</si>
  <si>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</si>
  <si>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</si>
  <si>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</si>
  <si>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</si>
  <si>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</si>
  <si>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</si>
  <si>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</si>
  <si>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</si>
  <si>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</si>
  <si>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</si>
  <si>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</si>
  <si>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</si>
  <si>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</si>
  <si>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</si>
  <si>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</si>
  <si>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</si>
  <si>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</si>
  <si>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</si>
  <si>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</si>
  <si>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</si>
  <si>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</si>
  <si>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</si>
  <si>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</si>
  <si>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</si>
  <si>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</si>
  <si>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</si>
  <si>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</si>
  <si>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</si>
  <si>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</si>
  <si>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</si>
  <si>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</si>
  <si>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</si>
  <si>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</si>
  <si>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</si>
  <si>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</si>
  <si>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</si>
  <si>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</si>
  <si>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</si>
  <si>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</si>
  <si>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</si>
  <si>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</si>
  <si>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</si>
  <si>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</si>
  <si>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</si>
  <si>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</si>
  <si>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</si>
  <si>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</si>
  <si>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</si>
  <si>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</si>
  <si>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</si>
  <si>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</si>
  <si>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</si>
  <si>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</si>
  <si>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</si>
  <si>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</si>
  <si>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</si>
  <si>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</si>
  <si>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</si>
  <si>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</si>
  <si>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</si>
  <si>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</si>
  <si>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</si>
  <si>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</si>
  <si>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</si>
  <si>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</si>
  <si>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</si>
  <si>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</si>
  <si>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</si>
  <si>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</si>
  <si>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</si>
  <si>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</si>
  <si>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</si>
  <si>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</si>
  <si>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</si>
  <si>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</si>
  <si>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</si>
  <si>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</si>
  <si>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</si>
  <si>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</si>
  <si>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</si>
  <si>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</si>
  <si>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</si>
  <si>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</si>
  <si>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</si>
  <si>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</si>
  <si>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</si>
  <si>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</si>
  <si>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</si>
  <si>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</si>
  <si>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</si>
  <si>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</si>
  <si>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</si>
  <si>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</si>
  <si>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</si>
  <si>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</si>
  <si>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</si>
  <si>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</si>
  <si>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</si>
  <si>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</si>
  <si>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</si>
  <si>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</si>
  <si>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</si>
  <si>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</si>
  <si>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</si>
  <si>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</si>
  <si>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</si>
  <si>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</si>
  <si>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</si>
  <si>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</si>
  <si>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</si>
  <si>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</si>
  <si>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</si>
  <si>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</si>
  <si>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</si>
  <si>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</si>
  <si>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</si>
  <si>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</si>
  <si>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</si>
  <si>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</si>
  <si>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</si>
  <si>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</si>
  <si>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</si>
  <si>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</si>
  <si>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</si>
  <si>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</si>
  <si>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</si>
  <si>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</si>
  <si>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</si>
  <si>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</si>
  <si>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</si>
  <si>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</si>
  <si>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</si>
  <si>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</si>
  <si>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</si>
  <si>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</si>
  <si>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</si>
  <si>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</si>
  <si>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</si>
  <si>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</si>
  <si>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</si>
  <si>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</si>
  <si>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</si>
  <si>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</si>
  <si>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</si>
  <si>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</si>
  <si>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</si>
  <si>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</si>
  <si>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</si>
  <si>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</si>
  <si>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</si>
  <si>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</si>
  <si>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</si>
  <si>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</si>
  <si>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</si>
  <si>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</si>
  <si>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</si>
  <si>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</si>
  <si>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</si>
  <si>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</si>
  <si>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</si>
  <si>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</si>
  <si>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</si>
  <si>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</si>
  <si>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</si>
  <si>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</si>
  <si>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</si>
  <si>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</si>
  <si>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</si>
  <si>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</si>
  <si>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</si>
  <si>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</si>
  <si>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</si>
  <si>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</si>
  <si>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</si>
  <si>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</si>
  <si>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</si>
  <si>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</si>
  <si>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</si>
  <si>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</si>
  <si>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</si>
  <si>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</si>
  <si>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</si>
  <si>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</si>
  <si>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</si>
  <si>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</si>
  <si>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</si>
  <si>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</si>
  <si>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</si>
  <si>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</si>
  <si>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</si>
  <si>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</si>
  <si>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</si>
  <si>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</si>
  <si>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</si>
  <si>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</si>
  <si>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</si>
  <si>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</si>
  <si>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</si>
  <si>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</si>
  <si>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</si>
  <si>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</si>
  <si>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</si>
  <si>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</si>
  <si>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</si>
  <si>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</si>
  <si>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</si>
  <si>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</si>
  <si>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</si>
  <si>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</si>
  <si>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</si>
  <si>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</si>
  <si>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</si>
  <si>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</si>
  <si>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</si>
  <si>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</si>
  <si>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</si>
  <si>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</si>
  <si>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</si>
  <si>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</si>
  <si>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</si>
  <si>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</si>
  <si>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</si>
  <si>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</si>
  <si>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</si>
  <si>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</si>
  <si>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</si>
  <si>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</si>
  <si>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</si>
  <si>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</si>
  <si>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</si>
  <si>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</si>
  <si>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</si>
  <si>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</si>
  <si>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</si>
  <si>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</si>
  <si>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</si>
  <si>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</si>
  <si>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</si>
  <si>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</si>
  <si>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</si>
  <si>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</si>
  <si>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</si>
  <si>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</si>
  <si>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</si>
  <si>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</si>
  <si>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</si>
  <si>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</si>
  <si>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</si>
  <si>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</si>
  <si>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</si>
  <si>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</si>
  <si>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</si>
  <si>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</si>
  <si>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</si>
  <si>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</si>
  <si>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</si>
  <si>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</si>
  <si>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</si>
  <si>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</si>
  <si>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</si>
  <si>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</si>
  <si>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</si>
  <si>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</si>
  <si>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</si>
  <si>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</si>
  <si>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</si>
  <si>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</si>
  <si>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</si>
  <si>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</si>
  <si>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</si>
  <si>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</si>
  <si>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</si>
  <si>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</si>
  <si>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</si>
  <si>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</si>
  <si>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</si>
  <si>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</si>
  <si>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</si>
  <si>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</si>
  <si>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</si>
  <si>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</si>
  <si>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</si>
  <si>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</si>
  <si>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</si>
  <si>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</si>
  <si>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</si>
  <si>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</si>
  <si>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</si>
  <si>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</si>
  <si>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</si>
  <si>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</si>
  <si>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</si>
  <si>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</si>
  <si>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</si>
  <si>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</si>
  <si>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</si>
  <si>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</si>
  <si>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</si>
  <si>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</si>
  <si>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</si>
  <si>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</si>
  <si>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</si>
  <si>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</si>
  <si>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</si>
  <si>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</si>
  <si>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</si>
  <si>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</si>
  <si>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</si>
  <si>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</si>
  <si>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</si>
  <si>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</si>
  <si>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</si>
  <si>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</si>
  <si>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</si>
  <si>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</si>
  <si>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</si>
  <si>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</si>
  <si>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</si>
  <si>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</si>
  <si>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</si>
  <si>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</si>
  <si>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</si>
  <si>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</si>
  <si>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</si>
  <si>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</si>
  <si>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</si>
  <si>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</si>
  <si>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</si>
  <si>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</si>
  <si>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</si>
  <si>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</si>
  <si>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</si>
  <si>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</si>
  <si>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</si>
  <si>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</si>
  <si>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</si>
  <si>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</si>
  <si>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</si>
  <si>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</si>
  <si>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</si>
  <si>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</si>
  <si>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</si>
  <si>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</si>
  <si>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</si>
  <si>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</si>
  <si>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</si>
  <si>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</si>
  <si>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</si>
  <si>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</si>
  <si>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</si>
  <si>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</si>
  <si>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</si>
  <si>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</si>
  <si>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</si>
  <si>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</si>
  <si>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</si>
  <si>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</si>
  <si>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</si>
  <si>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</si>
  <si>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</si>
  <si>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</si>
  <si>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</si>
  <si>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</si>
  <si>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</si>
  <si>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</si>
  <si>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</si>
  <si>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</si>
  <si>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</si>
  <si>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</si>
  <si>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</si>
  <si>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</si>
  <si>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</si>
  <si>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</si>
  <si>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</si>
  <si>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</si>
  <si>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</si>
  <si>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</si>
  <si>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</si>
  <si>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</si>
  <si>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</si>
  <si>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</si>
  <si>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</si>
  <si>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</si>
  <si>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</si>
  <si>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</si>
  <si>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</si>
  <si>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</si>
  <si>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</si>
  <si>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</si>
  <si>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</si>
  <si>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</si>
  <si>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</si>
  <si>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</si>
  <si>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</si>
  <si>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</si>
  <si>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</si>
  <si>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</si>
  <si>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</si>
  <si>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</si>
  <si>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</si>
  <si>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</si>
  <si>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</si>
  <si>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</si>
  <si>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</si>
  <si>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</si>
  <si>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</si>
  <si>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</si>
  <si>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</si>
  <si>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</si>
  <si>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</si>
  <si>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</si>
  <si>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</si>
  <si>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</si>
  <si>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</si>
  <si>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</si>
  <si>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</si>
  <si>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</si>
  <si>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</si>
  <si>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</si>
  <si>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</si>
  <si>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</si>
  <si>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</si>
  <si>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</si>
  <si>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</si>
  <si>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</si>
  <si>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</si>
  <si>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</si>
  <si>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</si>
  <si>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</si>
  <si>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</si>
  <si>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</si>
  <si>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</si>
  <si>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</si>
  <si>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</si>
  <si>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</si>
  <si>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</si>
  <si>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</si>
  <si>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</si>
  <si>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</si>
  <si>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</si>
  <si>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</si>
  <si>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</si>
  <si>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</si>
  <si>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</si>
  <si>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</si>
  <si>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</si>
  <si>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</si>
  <si>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</si>
  <si>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</si>
  <si>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</si>
  <si>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</si>
  <si>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</si>
  <si>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</si>
  <si>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</si>
  <si>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</si>
  <si>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</si>
  <si>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</si>
  <si>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</si>
  <si>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</si>
  <si>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</si>
  <si>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</si>
  <si>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</si>
  <si>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</si>
  <si>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</si>
  <si>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</si>
  <si>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</si>
  <si>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</si>
  <si>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</si>
  <si>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</si>
  <si>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</si>
  <si>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</si>
  <si>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</si>
  <si>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</si>
  <si>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</si>
  <si>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</si>
  <si>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</si>
  <si>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</si>
  <si>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</si>
  <si>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</si>
  <si>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</si>
  <si>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</si>
  <si>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</si>
  <si>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</si>
  <si>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</si>
  <si>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</si>
  <si>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</si>
  <si>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</si>
  <si>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</si>
  <si>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</si>
  <si>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</si>
  <si>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</si>
  <si>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</si>
  <si>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</si>
  <si>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</si>
  <si>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</si>
  <si>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</si>
  <si>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</si>
  <si>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</si>
  <si>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</si>
  <si>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</si>
  <si>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</si>
  <si>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</si>
  <si>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</si>
  <si>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</si>
  <si>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</si>
  <si>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</si>
  <si>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</si>
  <si>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</si>
  <si>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</si>
  <si>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</si>
  <si>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</si>
  <si>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</si>
  <si>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</si>
  <si>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</si>
  <si>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</si>
  <si>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</si>
  <si>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</si>
  <si>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</si>
  <si>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</si>
  <si>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</si>
  <si>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</si>
  <si>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</si>
  <si>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</si>
  <si>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</si>
  <si>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</si>
  <si>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</si>
  <si>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</si>
  <si>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</si>
  <si>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</si>
  <si>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</si>
  <si>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</si>
  <si>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</si>
  <si>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</si>
  <si>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</si>
  <si>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</si>
  <si>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</si>
  <si>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</si>
  <si>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</si>
  <si>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</si>
  <si>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</si>
  <si>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</si>
  <si>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</si>
  <si>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</si>
  <si>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</si>
  <si>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</si>
  <si>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</si>
  <si>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</si>
  <si>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</si>
  <si>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</si>
  <si>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</si>
  <si>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</si>
  <si>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</si>
  <si>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</si>
  <si>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</si>
  <si>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</si>
  <si>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</si>
  <si>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</si>
  <si>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</si>
  <si>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</si>
  <si>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</si>
  <si>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</si>
  <si>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</si>
  <si>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</si>
  <si>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</si>
  <si>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</si>
  <si>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</si>
  <si>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</si>
  <si>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</si>
  <si>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</si>
  <si>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</si>
  <si>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</si>
  <si>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</si>
  <si>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</si>
  <si>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</si>
  <si>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</si>
  <si>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</si>
  <si>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</si>
  <si>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</si>
  <si>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</si>
  <si>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</si>
  <si>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</si>
  <si>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</si>
  <si>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</si>
  <si>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</si>
  <si>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</si>
  <si>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</si>
  <si>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</si>
  <si>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</si>
  <si>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</si>
  <si>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</si>
  <si>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</si>
  <si>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</si>
  <si>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</si>
  <si>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</si>
  <si>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</si>
  <si>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</si>
  <si>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</si>
  <si>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</si>
  <si>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</si>
  <si>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</si>
  <si>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</si>
  <si>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</si>
  <si>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</si>
  <si>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</si>
  <si>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</si>
  <si>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</si>
  <si>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</si>
  <si>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</si>
  <si>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</si>
  <si>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</si>
  <si>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</si>
  <si>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</si>
  <si>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</si>
  <si>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</si>
  <si>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</si>
  <si>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</si>
  <si>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</si>
  <si>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</si>
  <si>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</si>
  <si>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</si>
  <si>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</si>
  <si>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</si>
  <si>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</si>
  <si>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</si>
  <si>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</si>
  <si>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</si>
  <si>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</si>
  <si>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</si>
  <si>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</si>
  <si>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</si>
  <si>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</si>
  <si>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</si>
  <si>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</si>
  <si>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</si>
  <si>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</si>
  <si>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</si>
  <si>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</si>
  <si>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</si>
  <si>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</si>
  <si>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</si>
  <si>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</si>
  <si>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</si>
  <si>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</si>
  <si>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</si>
  <si>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</si>
  <si>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</si>
  <si>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</si>
  <si>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</si>
  <si>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</si>
  <si>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</si>
  <si>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</si>
  <si>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</si>
  <si>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</si>
  <si>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</si>
  <si>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</si>
  <si>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</si>
  <si>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</si>
  <si>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</si>
  <si>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</si>
  <si>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</si>
  <si>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</si>
  <si>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</si>
  <si>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</si>
  <si>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</si>
  <si>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</si>
  <si>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</si>
  <si>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</si>
  <si>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</si>
  <si>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</si>
  <si>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</si>
  <si>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</si>
  <si>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</si>
  <si>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</si>
  <si>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</si>
  <si>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</si>
  <si>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</si>
  <si>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</si>
  <si>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</si>
  <si>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</si>
  <si>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</si>
  <si>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</si>
  <si>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</si>
  <si>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</si>
  <si>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</si>
  <si>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</si>
  <si>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</si>
  <si>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</si>
  <si>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</si>
  <si>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</si>
  <si>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</si>
  <si>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</si>
  <si>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</si>
  <si>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</si>
  <si>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</si>
  <si>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</si>
  <si>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</si>
  <si>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</si>
  <si>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</si>
  <si>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</si>
  <si>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</si>
  <si>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</si>
  <si>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</si>
  <si>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</si>
  <si>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</si>
  <si>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</si>
  <si>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</si>
  <si>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</si>
  <si>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</si>
  <si>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</si>
  <si>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</si>
  <si>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</si>
  <si>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</si>
  <si>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</si>
  <si>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</si>
  <si>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</si>
  <si>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</si>
  <si>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</si>
  <si>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</si>
  <si>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</si>
  <si>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</si>
  <si>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</si>
  <si>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</si>
  <si>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</si>
  <si>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</si>
  <si>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</si>
  <si>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</si>
  <si>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</si>
  <si>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</si>
  <si>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</si>
  <si>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</si>
  <si>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</si>
  <si>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</si>
  <si>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</si>
  <si>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</si>
  <si>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</si>
  <si>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</si>
  <si>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</si>
  <si>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</si>
  <si>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</si>
  <si>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</si>
  <si>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</si>
  <si>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</si>
  <si>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</si>
  <si>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</si>
  <si>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</si>
  <si>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</si>
  <si>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</si>
  <si>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</si>
  <si>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</si>
  <si>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</si>
  <si>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</si>
  <si>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</si>
  <si>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</si>
  <si>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</si>
  <si>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</si>
  <si>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</si>
  <si>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</si>
  <si>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</si>
  <si>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</si>
  <si>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</si>
  <si>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</si>
  <si>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</si>
  <si>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</si>
  <si>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</si>
  <si>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</si>
  <si>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</si>
  <si>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</si>
  <si>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</si>
  <si>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</si>
  <si>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</si>
  <si>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</si>
  <si>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</si>
  <si>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</si>
  <si>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</si>
  <si>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</si>
  <si>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</si>
  <si>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</si>
  <si>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</si>
  <si>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</si>
  <si>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</si>
  <si>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</si>
  <si>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</si>
  <si>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</si>
  <si>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</si>
  <si>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</si>
  <si>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</si>
  <si>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</si>
  <si>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</si>
  <si>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</si>
  <si>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</si>
  <si>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</si>
  <si>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</si>
  <si>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</si>
  <si>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</si>
  <si>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</si>
  <si>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</si>
  <si>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</si>
  <si>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</si>
  <si>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</si>
  <si>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</si>
  <si>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</si>
  <si>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</si>
  <si>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</si>
  <si>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</si>
  <si>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</si>
  <si>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</si>
  <si>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</si>
  <si>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</si>
  <si>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</si>
  <si>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</si>
  <si>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</si>
  <si>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</si>
  <si>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</si>
  <si>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</si>
  <si>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</si>
  <si>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</si>
  <si>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</si>
  <si>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</si>
  <si>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</si>
  <si>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</si>
  <si>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</si>
  <si>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</si>
  <si>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</si>
  <si>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</si>
  <si>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</si>
  <si>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</si>
  <si>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</si>
  <si>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</si>
  <si>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</si>
  <si>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</si>
  <si>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</si>
  <si>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</si>
  <si>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</si>
  <si>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</si>
  <si>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</si>
  <si>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</si>
  <si>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</si>
  <si>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</si>
  <si>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</si>
  <si>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</si>
  <si>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</si>
  <si>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</si>
  <si>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</si>
  <si>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</si>
  <si>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</si>
  <si>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</si>
  <si>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</si>
  <si>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</si>
  <si>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</si>
  <si>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</si>
  <si>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</si>
  <si>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</si>
  <si>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</si>
  <si>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</si>
  <si>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</si>
  <si>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</si>
  <si>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</si>
  <si>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</si>
  <si>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</si>
  <si>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</si>
  <si>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</si>
  <si>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</si>
  <si>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</si>
  <si>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</si>
  <si>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</si>
  <si>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</si>
  <si>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</si>
  <si>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</si>
  <si>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</si>
  <si>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</si>
  <si>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</si>
  <si>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</si>
  <si>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</si>
  <si>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</si>
  <si>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</si>
  <si>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</si>
  <si>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</si>
  <si>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</si>
  <si>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</si>
  <si>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</si>
  <si>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</si>
  <si>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</si>
  <si>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</si>
  <si>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</si>
  <si>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</si>
  <si>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</si>
  <si>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</si>
  <si>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</si>
  <si>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</si>
  <si>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</si>
  <si>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</si>
  <si>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</si>
  <si>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</si>
  <si>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</si>
  <si>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</si>
  <si>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</si>
  <si>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</si>
  <si>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</si>
  <si>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</si>
  <si>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</si>
  <si>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</si>
  <si>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</si>
  <si>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</si>
  <si>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</si>
  <si>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</si>
  <si>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</si>
  <si>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</si>
  <si>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</si>
  <si>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</si>
  <si>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</si>
  <si>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</si>
  <si>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</si>
  <si>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</si>
  <si>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</si>
  <si>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</si>
  <si>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</si>
  <si>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</si>
  <si>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</si>
  <si>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</si>
  <si>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</si>
  <si>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</si>
  <si>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</si>
  <si>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</si>
  <si>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</si>
  <si>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</si>
  <si>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</si>
  <si>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</si>
  <si>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</si>
  <si>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</si>
  <si>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</si>
  <si>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</si>
  <si>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</si>
  <si>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</si>
  <si>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</si>
  <si>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</si>
  <si>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</si>
  <si>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</si>
  <si>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</si>
  <si>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</si>
  <si>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</si>
  <si>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</si>
  <si>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</si>
  <si>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</si>
  <si>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</si>
  <si>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</si>
  <si>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</si>
  <si>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</si>
  <si>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</si>
  <si>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</si>
  <si>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</si>
  <si>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</si>
  <si>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</si>
  <si>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</si>
  <si>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</si>
  <si>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</si>
  <si>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</si>
  <si>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</si>
  <si>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</si>
  <si>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</si>
  <si>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</si>
  <si>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</si>
  <si>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</si>
  <si>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</si>
  <si>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</si>
  <si>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</si>
  <si>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</si>
  <si>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</si>
  <si>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</si>
  <si>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</si>
  <si>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</si>
  <si>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</si>
  <si>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</si>
  <si>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</si>
  <si>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</si>
  <si>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</si>
  <si>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</si>
  <si>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</si>
  <si>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</si>
  <si>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</si>
  <si>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</si>
  <si>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</si>
  <si>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</si>
  <si>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</si>
  <si>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</si>
  <si>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</si>
  <si>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</si>
  <si>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</si>
  <si>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</si>
  <si>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</si>
  <si>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</si>
  <si>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</si>
  <si>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</si>
  <si>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</si>
  <si>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</si>
  <si>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</si>
  <si>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</si>
  <si>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</si>
  <si>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</si>
  <si>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</si>
  <si>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</si>
  <si>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</si>
  <si>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</si>
  <si>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</si>
  <si>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</si>
  <si>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</si>
  <si>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</si>
  <si>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</si>
  <si>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</si>
  <si>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</si>
  <si>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</si>
  <si>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</si>
  <si>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</si>
  <si>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</si>
  <si>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</si>
  <si>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</si>
  <si>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</si>
  <si>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</si>
  <si>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</si>
  <si>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</si>
  <si>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</si>
  <si>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</si>
  <si>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</si>
  <si>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</si>
  <si>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</si>
  <si>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</si>
  <si>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</si>
  <si>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</si>
  <si>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</si>
  <si>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</si>
  <si>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</si>
  <si>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</si>
  <si>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</si>
  <si>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</si>
  <si>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</si>
  <si>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</si>
  <si>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</si>
  <si>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</si>
  <si>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</si>
  <si>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</si>
  <si>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</si>
  <si>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</si>
  <si>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</si>
  <si>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</si>
  <si>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</si>
  <si>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</si>
  <si>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</si>
  <si>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</si>
  <si>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</si>
  <si>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</si>
  <si>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</si>
  <si>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</si>
  <si>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</si>
  <si>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</si>
  <si>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</si>
  <si>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</si>
  <si>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</si>
  <si>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</si>
  <si>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</si>
  <si>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</si>
  <si>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</si>
  <si>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</si>
  <si>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</si>
  <si>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</si>
  <si>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</si>
  <si>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</si>
  <si>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</si>
  <si>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</si>
  <si>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</si>
  <si>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</si>
  <si>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</si>
  <si>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</si>
  <si>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</si>
  <si>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</si>
  <si>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</si>
  <si>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</si>
  <si>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</si>
  <si>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</si>
  <si>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</si>
  <si>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</si>
  <si>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</si>
  <si>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</si>
  <si>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</si>
  <si>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</si>
  <si>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</si>
  <si>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</si>
  <si>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</si>
  <si>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</si>
  <si>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</si>
  <si>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</si>
  <si>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</si>
  <si>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</si>
  <si>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</si>
  <si>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</si>
  <si>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</si>
  <si>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</si>
  <si>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</si>
  <si>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</si>
  <si>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</si>
  <si>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</si>
  <si>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</si>
  <si>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</si>
  <si>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</si>
  <si>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</si>
  <si>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</si>
  <si>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</si>
  <si>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</si>
  <si>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</si>
  <si>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</si>
  <si>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</si>
  <si>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</si>
  <si>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</si>
  <si>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</si>
  <si>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</si>
  <si>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</si>
  <si>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</si>
  <si>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</si>
  <si>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</si>
  <si>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</si>
  <si>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</si>
  <si>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</si>
  <si>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</si>
  <si>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</si>
  <si>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</si>
  <si>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</si>
  <si>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</si>
  <si>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</si>
  <si>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</si>
  <si>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</si>
  <si>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</si>
  <si>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</si>
  <si>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</si>
  <si>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</si>
  <si>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</si>
  <si>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</si>
  <si>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</si>
  <si>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</si>
  <si>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</si>
  <si>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</si>
  <si>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</si>
  <si>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</si>
  <si>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</si>
  <si>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</si>
  <si>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</si>
  <si>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</si>
  <si>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</si>
  <si>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</si>
  <si>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</si>
  <si>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</si>
  <si>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</si>
  <si>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</si>
  <si>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</si>
  <si>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</si>
  <si>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</si>
  <si>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</si>
  <si>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</si>
  <si>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</si>
  <si>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</si>
  <si>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</si>
  <si>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</si>
  <si>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</si>
  <si>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</si>
  <si>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</si>
  <si>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</si>
  <si>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</si>
  <si>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</si>
  <si>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</si>
  <si>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</si>
  <si>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</si>
  <si>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</si>
  <si>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</si>
  <si>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</si>
  <si>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</si>
  <si>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</si>
  <si>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</si>
  <si>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</si>
  <si>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</si>
  <si>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</si>
  <si>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</si>
  <si>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</si>
  <si>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</si>
  <si>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</si>
  <si>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</si>
  <si>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</si>
  <si>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</si>
  <si>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</si>
  <si>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</si>
  <si>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</si>
  <si>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</si>
  <si>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</si>
  <si>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</si>
  <si>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</si>
  <si>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</si>
  <si>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</si>
  <si>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</si>
  <si>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</si>
  <si>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</si>
  <si>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</si>
  <si>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</si>
  <si>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</si>
  <si>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</si>
  <si>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</si>
  <si>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</si>
  <si>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</si>
  <si>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</si>
  <si>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</si>
  <si>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</si>
  <si>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</si>
  <si>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</si>
  <si>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</si>
  <si>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</si>
  <si>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</si>
  <si>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</si>
  <si>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</si>
  <si>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</si>
  <si>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</si>
  <si>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</si>
  <si>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</si>
  <si>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</si>
  <si>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</si>
  <si>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</si>
  <si>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</si>
  <si>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</si>
  <si>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</si>
  <si>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</si>
  <si>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</si>
  <si>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</si>
  <si>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</si>
  <si>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</si>
  <si>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</si>
  <si>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</si>
  <si>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</si>
  <si>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</si>
  <si>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</si>
  <si>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</si>
  <si>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</si>
  <si>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</si>
  <si>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</si>
  <si>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</si>
  <si>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</si>
  <si>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</si>
  <si>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</si>
  <si>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</si>
  <si>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</si>
  <si>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</si>
  <si>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</si>
  <si>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</si>
  <si>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</si>
  <si>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</si>
  <si>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</si>
  <si>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</si>
  <si>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</si>
  <si>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</si>
  <si>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</si>
  <si>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</si>
  <si>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</si>
  <si>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</si>
  <si>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</si>
  <si>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</si>
  <si>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</si>
  <si>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</si>
  <si>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</si>
  <si>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</si>
  <si>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</si>
  <si>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</si>
  <si>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</si>
  <si>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</si>
  <si>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</si>
  <si>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</si>
  <si>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</si>
  <si>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</si>
  <si>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</si>
  <si>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</si>
  <si>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</si>
  <si>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</si>
  <si>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</si>
  <si>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</si>
  <si>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</si>
  <si>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</si>
  <si>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</si>
  <si>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</si>
  <si>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</si>
  <si>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</si>
  <si>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</si>
  <si>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</si>
  <si>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</si>
  <si>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</si>
  <si>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</si>
  <si>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</si>
  <si>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</si>
  <si>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</si>
  <si>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</si>
  <si>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</si>
  <si>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</si>
  <si>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</si>
  <si>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</si>
  <si>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</si>
  <si>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</si>
  <si>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</si>
  <si>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</si>
  <si>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</si>
  <si>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</si>
  <si>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</si>
  <si>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</si>
  <si>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</si>
  <si>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</si>
  <si>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</si>
  <si>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</si>
  <si>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</si>
  <si>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</si>
  <si>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</si>
  <si>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</si>
  <si>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</si>
  <si>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</si>
  <si>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</si>
  <si>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</si>
  <si>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</si>
  <si>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</si>
  <si>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</si>
  <si>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</si>
  <si>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</si>
  <si>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</si>
  <si>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</si>
  <si>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</si>
  <si>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</si>
  <si>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</si>
  <si>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</si>
  <si>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</si>
  <si>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</si>
  <si>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</si>
  <si>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</si>
  <si>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</si>
  <si>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</si>
  <si>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</si>
  <si>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</si>
  <si>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</si>
  <si>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</si>
  <si>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</si>
  <si>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</si>
  <si>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</si>
  <si>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</si>
  <si>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</si>
  <si>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</si>
  <si>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</si>
  <si>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</si>
  <si>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</si>
  <si>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</si>
  <si>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</si>
  <si>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</si>
  <si>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</si>
  <si>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</si>
  <si>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</si>
  <si>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</si>
  <si>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</si>
  <si>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</si>
  <si>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</si>
  <si>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</si>
  <si>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</si>
  <si>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</si>
  <si>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</si>
  <si>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</si>
  <si>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</si>
  <si>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</si>
  <si>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</si>
  <si>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</si>
  <si>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</si>
  <si>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</si>
  <si>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</si>
  <si>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</si>
  <si>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</si>
  <si>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</si>
  <si>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</si>
  <si>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</si>
  <si>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</si>
  <si>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</si>
  <si>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</si>
  <si>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</si>
  <si>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</si>
  <si>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</si>
  <si>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</si>
  <si>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</si>
  <si>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</si>
  <si>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</si>
  <si>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</si>
  <si>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</si>
  <si>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</si>
  <si>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</si>
  <si>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</si>
  <si>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</si>
  <si>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</si>
  <si>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</si>
  <si>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</si>
  <si>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</si>
  <si>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</si>
  <si>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</si>
  <si>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</si>
  <si>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</si>
  <si>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</si>
  <si>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</si>
  <si>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</si>
  <si>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</si>
  <si>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</si>
  <si>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</si>
  <si>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</si>
  <si>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</si>
  <si>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</si>
  <si>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</si>
  <si>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</si>
  <si>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</si>
  <si>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</si>
  <si>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</si>
  <si>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</si>
  <si>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</si>
  <si>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</si>
  <si>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</si>
  <si>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</si>
  <si>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</si>
  <si>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</si>
  <si>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</si>
  <si>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</si>
  <si>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</si>
  <si>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</si>
  <si>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</si>
  <si>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</si>
  <si>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</si>
  <si>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</si>
  <si>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</si>
  <si>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</si>
  <si>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</si>
  <si>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</si>
  <si>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</si>
  <si>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</si>
  <si>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</si>
  <si>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</si>
  <si>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</si>
  <si>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</si>
  <si>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</si>
  <si>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</si>
  <si>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</si>
  <si>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</si>
  <si>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</si>
  <si>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</si>
  <si>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</si>
  <si>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</si>
  <si>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</si>
  <si>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</si>
  <si>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</si>
  <si>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</si>
  <si>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</si>
  <si>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</si>
  <si>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</si>
  <si>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</si>
  <si>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</si>
  <si>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</si>
  <si>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</si>
  <si>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</si>
  <si>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</si>
  <si>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</si>
  <si>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</si>
  <si>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</si>
  <si>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</si>
  <si>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</si>
  <si>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</si>
  <si>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</si>
  <si>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</si>
  <si>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</si>
  <si>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</si>
  <si>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</si>
  <si>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</si>
  <si>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</si>
  <si>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</si>
  <si>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</si>
  <si>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</si>
  <si>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</si>
  <si>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</si>
  <si>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</si>
  <si>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</si>
  <si>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</si>
  <si>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</si>
  <si>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</si>
  <si>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</si>
  <si>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</si>
  <si>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</si>
  <si>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</si>
  <si>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</si>
  <si>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</si>
  <si>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</si>
  <si>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</si>
  <si>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</si>
  <si>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</si>
  <si>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</si>
  <si>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</si>
  <si>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</si>
  <si>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</si>
  <si>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</si>
  <si>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</si>
  <si>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</si>
  <si>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</si>
  <si>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</si>
  <si>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</si>
  <si>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</si>
  <si>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</si>
  <si>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</si>
  <si>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</si>
  <si>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</si>
  <si>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</si>
  <si>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</si>
  <si>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</si>
  <si>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</si>
  <si>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</si>
  <si>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</si>
  <si>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</si>
  <si>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</si>
  <si>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</si>
  <si>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</si>
  <si>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</si>
  <si>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</si>
  <si>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</si>
  <si>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</si>
  <si>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</si>
  <si>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</si>
  <si>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</si>
  <si>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</si>
  <si>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</si>
  <si>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</si>
  <si>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</si>
  <si>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</si>
  <si>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</si>
  <si>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</si>
  <si>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</si>
  <si>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</si>
  <si>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</si>
  <si>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</si>
  <si>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</si>
  <si>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</si>
  <si>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</si>
  <si>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</si>
  <si>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</si>
  <si>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</si>
  <si>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</si>
  <si>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</si>
  <si>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</si>
  <si>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</si>
  <si>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</si>
  <si>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</si>
  <si>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</si>
  <si>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</si>
  <si>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</si>
  <si>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</si>
  <si>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</si>
  <si>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</si>
  <si>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</si>
  <si>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</si>
  <si>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</si>
  <si>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</si>
  <si>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</si>
  <si>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</si>
  <si>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</si>
  <si>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</si>
  <si>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</si>
  <si>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</si>
  <si>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</si>
  <si>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</si>
  <si>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</si>
  <si>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</si>
  <si>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</si>
  <si>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</si>
  <si>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</si>
  <si>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</si>
  <si>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</si>
  <si>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</si>
  <si>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</si>
  <si>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</si>
  <si>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</si>
  <si>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</si>
  <si>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</si>
  <si>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</si>
  <si>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</si>
  <si>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</si>
  <si>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</si>
  <si>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</si>
  <si>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</si>
  <si>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</si>
  <si>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</si>
  <si>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</si>
  <si>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</si>
  <si>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</si>
  <si>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</si>
  <si>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</si>
  <si>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</si>
  <si>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</si>
  <si>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</si>
  <si>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</si>
  <si>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</si>
  <si>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</si>
  <si>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</si>
  <si>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</si>
  <si>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</si>
  <si>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</si>
  <si>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</si>
  <si>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</si>
  <si>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</si>
  <si>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</si>
  <si>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</si>
  <si>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</si>
  <si>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</si>
  <si>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</si>
  <si>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</si>
  <si>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</si>
  <si>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</si>
  <si>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</si>
  <si>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</si>
  <si>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</si>
  <si>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</si>
  <si>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</si>
  <si>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</si>
  <si>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</si>
  <si>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</si>
  <si>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</si>
  <si>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</si>
  <si>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</si>
  <si>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</si>
  <si>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</si>
  <si>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</si>
  <si>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</si>
  <si>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</si>
  <si>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</si>
  <si>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</si>
  <si>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</si>
  <si>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</si>
  <si>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</si>
  <si>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</si>
  <si>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</si>
  <si>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</si>
  <si>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</si>
  <si>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</si>
  <si>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</si>
  <si>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</si>
  <si>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</si>
  <si>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</si>
  <si>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</si>
  <si>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</si>
  <si>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</si>
  <si>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</si>
  <si>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</si>
  <si>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</si>
  <si>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</si>
  <si>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</si>
  <si>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</si>
  <si>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</si>
  <si>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</si>
  <si>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</si>
  <si>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</si>
  <si>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</si>
  <si>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</si>
  <si>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</si>
  <si>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</si>
  <si>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</si>
  <si>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</si>
  <si>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</si>
  <si>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</si>
  <si>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</si>
  <si>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</si>
  <si>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</si>
  <si>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</si>
  <si>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</si>
  <si>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</si>
  <si>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</si>
  <si>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</si>
  <si>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</si>
  <si>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</si>
  <si>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</si>
  <si>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</si>
  <si>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</si>
  <si>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</si>
  <si>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</si>
  <si>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</si>
  <si>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</si>
  <si>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</si>
  <si>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</si>
  <si>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</si>
  <si>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</si>
  <si>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</si>
  <si>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</si>
  <si>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</si>
  <si>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</si>
  <si>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</si>
  <si>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</si>
  <si>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</si>
  <si>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</si>
  <si>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</si>
  <si>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</si>
  <si>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</si>
  <si>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</si>
  <si>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</si>
  <si>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</si>
  <si>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</si>
  <si>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</si>
  <si>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</si>
  <si>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</si>
  <si>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</si>
  <si>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</si>
  <si>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</si>
  <si>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</si>
  <si>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</si>
  <si>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</si>
  <si>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</si>
  <si>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</si>
  <si>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</si>
  <si>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</si>
  <si>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</si>
  <si>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</si>
  <si>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</si>
  <si>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</si>
  <si>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</si>
  <si>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</si>
  <si>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</si>
  <si>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</si>
  <si>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</si>
  <si>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</si>
  <si>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</si>
  <si>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</si>
  <si>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</si>
  <si>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</si>
  <si>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</si>
  <si>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</si>
  <si>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</si>
  <si>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</si>
  <si>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</si>
  <si>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</si>
  <si>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</si>
  <si>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</si>
  <si>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</si>
  <si>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</si>
  <si>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</si>
  <si>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</si>
  <si>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</si>
  <si>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</si>
  <si>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</si>
  <si>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</si>
  <si>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</si>
  <si>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</si>
  <si>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</si>
  <si>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</si>
  <si>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</si>
  <si>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</si>
  <si>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</si>
  <si>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</si>
  <si>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</si>
  <si>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</si>
  <si>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</si>
  <si>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</si>
  <si>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</si>
  <si>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</si>
  <si>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</si>
  <si>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</si>
  <si>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</si>
  <si>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</si>
  <si>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</si>
  <si>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</si>
  <si>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</si>
  <si>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</si>
  <si>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</si>
  <si>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</si>
  <si>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</si>
  <si>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</si>
  <si>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</si>
  <si>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</si>
  <si>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</si>
  <si>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</si>
  <si>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</si>
  <si>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</si>
  <si>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</si>
  <si>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</si>
  <si>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</si>
  <si>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</si>
  <si>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</si>
  <si>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</si>
  <si>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</si>
  <si>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</si>
  <si>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</si>
  <si>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</si>
  <si>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</si>
  <si>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</si>
  <si>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</si>
  <si>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</si>
  <si>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</si>
  <si>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</si>
  <si>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</si>
  <si>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</si>
  <si>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</si>
  <si>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</si>
  <si>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</si>
  <si>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</si>
  <si>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</si>
  <si>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</si>
  <si>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</si>
  <si>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</si>
  <si>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</si>
  <si>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</si>
  <si>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</si>
  <si>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</si>
  <si>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</si>
  <si>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</si>
  <si>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</si>
  <si>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</si>
  <si>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</si>
  <si>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</si>
  <si>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</si>
  <si>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</si>
  <si>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</si>
  <si>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</si>
  <si>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</si>
  <si>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</si>
  <si>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</si>
  <si>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</si>
  <si>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</si>
  <si>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</si>
  <si>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</si>
  <si>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</si>
  <si>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</si>
  <si>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</si>
  <si>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</si>
  <si>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</si>
  <si>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</si>
  <si>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</si>
  <si>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</si>
  <si>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</si>
  <si>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</si>
  <si>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</si>
  <si>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</si>
  <si>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</si>
  <si>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</si>
  <si>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</si>
  <si>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</si>
  <si>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</si>
  <si>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</si>
  <si>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</si>
  <si>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</si>
  <si>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</si>
  <si>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</si>
  <si>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</si>
  <si>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</si>
  <si>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</si>
  <si>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</si>
  <si>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</si>
  <si>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</si>
  <si>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</si>
  <si>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</si>
  <si>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</si>
  <si>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</si>
  <si>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</si>
  <si>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</si>
  <si>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</si>
  <si>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</si>
  <si>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</si>
  <si>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</si>
  <si>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</si>
  <si>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</si>
  <si>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</si>
  <si>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</si>
  <si>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</si>
  <si>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</si>
  <si>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</si>
  <si>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</si>
  <si>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</si>
  <si>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</si>
  <si>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</si>
  <si>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</si>
  <si>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</si>
  <si>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</si>
  <si>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</si>
  <si>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</si>
  <si>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</si>
  <si>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</si>
  <si>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</si>
  <si>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</si>
  <si>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</si>
  <si>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</si>
  <si>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</si>
  <si>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</si>
  <si>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</si>
  <si>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</si>
  <si>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</si>
  <si>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</si>
  <si>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</si>
  <si>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</si>
  <si>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</si>
  <si>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</si>
  <si>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</si>
  <si>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</si>
  <si>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</si>
  <si>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</si>
  <si>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</si>
  <si>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</si>
  <si>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</si>
  <si>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</si>
  <si>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</si>
  <si>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</si>
  <si>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</si>
  <si>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</si>
  <si>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</si>
  <si>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</si>
  <si>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</si>
  <si>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</si>
  <si>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</si>
  <si>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</si>
  <si>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</si>
  <si>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</si>
  <si>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</si>
  <si>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</si>
  <si>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</si>
  <si>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</si>
  <si>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</si>
  <si>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</si>
  <si>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</si>
  <si>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</si>
  <si>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</si>
  <si>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</si>
  <si>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</si>
  <si>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</si>
  <si>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</si>
  <si>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</si>
  <si>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</si>
  <si>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</si>
  <si>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</si>
  <si>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</si>
  <si>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</si>
  <si>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</si>
  <si>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</si>
  <si>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</si>
  <si>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</si>
  <si>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</si>
  <si>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</si>
  <si>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</si>
  <si>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</si>
  <si>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</si>
  <si>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</si>
  <si>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</si>
  <si>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</si>
  <si>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</si>
  <si>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</si>
  <si>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</si>
  <si>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</si>
  <si>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</si>
  <si>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</si>
  <si>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</si>
  <si>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</si>
  <si>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</si>
  <si>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</si>
  <si>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</si>
  <si>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</si>
  <si>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</si>
  <si>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</si>
  <si>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</si>
  <si>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</si>
  <si>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</si>
  <si>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</si>
  <si>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</si>
  <si>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</si>
  <si>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</si>
  <si>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</si>
  <si>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</si>
  <si>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</si>
  <si>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</si>
  <si>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</si>
  <si>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</si>
  <si>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</si>
  <si>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</si>
  <si>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</si>
  <si>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</si>
  <si>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</si>
  <si>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</si>
  <si>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</si>
  <si>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</si>
  <si>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</si>
  <si>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</si>
  <si>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</si>
  <si>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</si>
  <si>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</si>
  <si>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</si>
  <si>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</si>
  <si>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</si>
  <si>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</si>
  <si>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</si>
  <si>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</si>
  <si>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</si>
  <si>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</si>
  <si>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</si>
  <si>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</si>
  <si>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</si>
  <si>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</si>
  <si>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</si>
  <si>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</si>
  <si>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</si>
  <si>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</si>
  <si>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</si>
  <si>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</si>
  <si>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</si>
  <si>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</si>
  <si>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</si>
  <si>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</si>
  <si>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</si>
  <si>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</si>
  <si>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</si>
  <si>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</si>
  <si>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</si>
  <si>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</si>
  <si>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</si>
  <si>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</si>
  <si>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</si>
  <si>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</si>
  <si>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</si>
  <si>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</si>
  <si>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</si>
  <si>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</si>
  <si>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</si>
  <si>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</si>
  <si>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</si>
  <si>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</si>
  <si>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</si>
  <si>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</si>
  <si>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</si>
  <si>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</si>
  <si>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</si>
  <si>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</si>
  <si>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</si>
  <si>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</si>
  <si>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</si>
  <si>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</si>
  <si>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</si>
  <si>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</si>
  <si>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</si>
  <si>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</si>
  <si>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</si>
  <si>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</si>
  <si>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</si>
  <si>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</si>
  <si>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</si>
  <si>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</si>
  <si>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</si>
  <si>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</si>
  <si>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</si>
  <si>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</si>
  <si>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</si>
  <si>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</si>
  <si>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</si>
  <si>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</si>
  <si>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</si>
  <si>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</si>
  <si>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</si>
  <si>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</si>
  <si>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</si>
  <si>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</si>
  <si>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</si>
  <si>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</si>
  <si>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</si>
  <si>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</si>
  <si>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</si>
  <si>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</si>
  <si>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</si>
  <si>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</si>
  <si>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</si>
  <si>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</si>
  <si>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</si>
  <si>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</si>
  <si>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</si>
  <si>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</si>
  <si>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</si>
  <si>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</si>
  <si>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</si>
  <si>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</si>
  <si>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</si>
  <si>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</si>
  <si>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</si>
  <si>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</si>
  <si>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</si>
  <si>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</si>
  <si>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</si>
  <si>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</si>
  <si>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</si>
  <si>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</si>
  <si>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</si>
  <si>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</si>
  <si>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</si>
  <si>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</si>
  <si>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</si>
  <si>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</si>
  <si>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</si>
  <si>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</si>
  <si>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</si>
  <si>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</si>
  <si>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</si>
  <si>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</si>
  <si>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</si>
  <si>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</si>
  <si>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</si>
  <si>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</si>
  <si>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</si>
  <si>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</si>
  <si>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</si>
  <si>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</si>
  <si>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</si>
  <si>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</si>
  <si>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</si>
  <si>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</si>
  <si>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</si>
  <si>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</si>
  <si>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</si>
  <si>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</si>
  <si>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</si>
  <si>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</si>
  <si>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</si>
  <si>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</si>
  <si>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</si>
  <si>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</si>
  <si>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</si>
  <si>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</si>
  <si>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</si>
  <si>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</si>
  <si>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</si>
  <si>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</si>
  <si>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</si>
  <si>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</si>
  <si>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</si>
  <si>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</si>
  <si>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</si>
  <si>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</si>
  <si>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</si>
  <si>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</si>
  <si>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</si>
  <si>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</si>
  <si>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</si>
  <si>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</si>
  <si>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</si>
  <si>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</si>
  <si>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</si>
  <si>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</si>
  <si>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</si>
  <si>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</si>
  <si>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</si>
  <si>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</si>
  <si>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</si>
  <si>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</si>
  <si>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</si>
  <si>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</si>
  <si>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</si>
  <si>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</si>
  <si>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</si>
  <si>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</si>
  <si>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</si>
  <si>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</si>
  <si>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</si>
  <si>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</si>
  <si>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</si>
  <si>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</si>
  <si>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</si>
  <si>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</si>
  <si>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</si>
  <si>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</si>
  <si>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</si>
  <si>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</si>
  <si>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</si>
  <si>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</si>
  <si>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</si>
  <si>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</si>
  <si>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</si>
  <si>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</si>
  <si>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</si>
  <si>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</si>
  <si>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</si>
  <si>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</si>
  <si>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</si>
  <si>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</si>
  <si>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</si>
  <si>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</si>
  <si>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</si>
  <si>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</si>
  <si>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</si>
  <si>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</si>
  <si>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</si>
  <si>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</si>
  <si>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</si>
  <si>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</si>
  <si>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</si>
  <si>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</si>
  <si>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</si>
  <si>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</si>
  <si>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</si>
  <si>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</si>
  <si>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</si>
  <si>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</si>
  <si>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</si>
  <si>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</si>
  <si>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</si>
  <si>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</si>
  <si>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</si>
  <si>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</si>
  <si>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</si>
  <si>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</si>
  <si>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</si>
  <si>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</si>
  <si>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</si>
  <si>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</si>
  <si>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</si>
  <si>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</si>
  <si>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</si>
  <si>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</si>
  <si>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</si>
  <si>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</si>
  <si>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</si>
  <si>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</si>
  <si>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</si>
  <si>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</si>
  <si>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</si>
  <si>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</si>
  <si>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</si>
  <si>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</si>
  <si>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</si>
  <si>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</si>
  <si>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</si>
  <si>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</si>
  <si>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</si>
  <si>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</si>
  <si>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</si>
  <si>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</si>
  <si>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</si>
  <si>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</si>
  <si>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</si>
  <si>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</si>
  <si>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</si>
  <si>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</si>
  <si>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</si>
  <si>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</si>
  <si>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</si>
  <si>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</si>
  <si>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</si>
  <si>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</si>
  <si>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</si>
  <si>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</si>
  <si>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</si>
  <si>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</si>
  <si>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</si>
  <si>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</si>
  <si>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</si>
  <si>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</si>
  <si>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</si>
  <si>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</si>
  <si>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</si>
  <si>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</si>
  <si>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</si>
  <si>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</si>
  <si>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</si>
  <si>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</si>
  <si>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</si>
  <si>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</si>
  <si>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</si>
  <si>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</si>
  <si>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</si>
  <si>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</si>
  <si>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</si>
  <si>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</si>
  <si>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</si>
  <si>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</si>
  <si>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</si>
  <si>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</si>
  <si>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</si>
  <si>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</si>
  <si>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</si>
  <si>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</si>
  <si>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</si>
  <si>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</si>
  <si>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</si>
  <si>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</si>
  <si>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</si>
  <si>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</si>
  <si>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</si>
  <si>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</si>
  <si>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</si>
  <si>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</si>
  <si>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</si>
  <si>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</si>
  <si>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</si>
  <si>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</si>
  <si>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</si>
  <si>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</si>
  <si>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</si>
  <si>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</si>
  <si>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</si>
  <si>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</si>
  <si>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</si>
  <si>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</si>
  <si>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</si>
  <si>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</si>
  <si>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</si>
  <si>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</si>
  <si>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</si>
  <si>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</si>
  <si>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</si>
  <si>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</si>
  <si>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</si>
  <si>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</si>
  <si>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</si>
  <si>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</si>
  <si>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</si>
  <si>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</si>
  <si>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</si>
  <si>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</si>
  <si>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</si>
  <si>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</si>
  <si>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</si>
  <si>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</si>
  <si>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</si>
  <si>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</si>
  <si>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</si>
  <si>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</si>
  <si>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</si>
  <si>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</si>
  <si>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</si>
  <si>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</si>
  <si>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</si>
  <si>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</si>
  <si>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</si>
  <si>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</si>
  <si>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</si>
  <si>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</si>
  <si>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</si>
  <si>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</si>
  <si>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</si>
  <si>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</si>
  <si>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</si>
  <si>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</si>
  <si>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</si>
  <si>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</si>
  <si>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</si>
  <si>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</si>
  <si>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</si>
  <si>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</si>
  <si>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</si>
  <si>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</si>
  <si>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</si>
  <si>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</si>
  <si>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</si>
  <si>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</si>
  <si>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</si>
  <si>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</si>
  <si>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</si>
  <si>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</si>
  <si>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</si>
  <si>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</si>
  <si>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</si>
  <si>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</si>
  <si>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</si>
  <si>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</si>
  <si>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</si>
  <si>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</si>
  <si>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</si>
  <si>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</si>
  <si>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</si>
  <si>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</si>
  <si>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</si>
  <si>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</si>
  <si>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</si>
  <si>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</si>
  <si>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</si>
  <si>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</si>
  <si>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</si>
  <si>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</si>
  <si>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</si>
  <si>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</si>
  <si>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</si>
  <si>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</si>
  <si>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</si>
  <si>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</si>
  <si>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</si>
  <si>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</si>
  <si>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</si>
  <si>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</si>
  <si>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</si>
  <si>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</si>
  <si>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</si>
  <si>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</si>
  <si>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</si>
  <si>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</si>
  <si>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</si>
  <si>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</si>
  <si>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</si>
  <si>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</si>
  <si>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</si>
  <si>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</si>
  <si>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</si>
  <si>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</si>
  <si>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</si>
  <si>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</si>
  <si>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</si>
  <si>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</si>
  <si>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</si>
  <si>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</si>
  <si>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</si>
  <si>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</si>
  <si>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</si>
  <si>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</si>
  <si>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</si>
  <si>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</si>
  <si>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</si>
  <si>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</si>
  <si>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</si>
  <si>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</si>
  <si>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</si>
  <si>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</si>
  <si>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</si>
  <si>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</si>
  <si>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</si>
  <si>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</si>
  <si>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</si>
  <si>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</si>
  <si>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</si>
  <si>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</si>
  <si>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</si>
  <si>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</si>
  <si>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</si>
  <si>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</si>
  <si>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</si>
  <si>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</si>
  <si>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</si>
  <si>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</si>
  <si>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</si>
  <si>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</si>
  <si>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</si>
  <si>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</si>
  <si>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</si>
  <si>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</si>
  <si>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</si>
  <si>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</si>
  <si>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</si>
  <si>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</si>
  <si>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</si>
  <si>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</si>
  <si>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</si>
  <si>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</si>
  <si>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</si>
  <si>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</si>
  <si>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</si>
  <si>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</si>
  <si>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</si>
  <si>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</si>
  <si>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</si>
  <si>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</si>
  <si>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</si>
  <si>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</si>
  <si>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</si>
  <si>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</si>
  <si>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</si>
  <si>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</si>
  <si>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</si>
  <si>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</si>
  <si>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</si>
  <si>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</si>
  <si>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</si>
  <si>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</si>
  <si>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</si>
  <si>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</si>
  <si>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</si>
  <si>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</si>
  <si>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</si>
  <si>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</si>
  <si>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</si>
  <si>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</si>
  <si>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</si>
  <si>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</si>
  <si>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</si>
  <si>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</si>
  <si>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</si>
  <si>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</si>
  <si>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</si>
  <si>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</si>
  <si>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</si>
  <si>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</si>
  <si>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</si>
  <si>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</si>
  <si>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</si>
  <si>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</si>
  <si>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</si>
  <si>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</si>
  <si>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</si>
  <si>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</si>
  <si>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</si>
  <si>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</si>
  <si>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</si>
  <si>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</si>
  <si>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</si>
  <si>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</si>
  <si>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</si>
  <si>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</si>
  <si>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</si>
  <si>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</si>
  <si>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</si>
  <si>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</si>
  <si>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</si>
  <si>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</si>
  <si>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</si>
  <si>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</si>
  <si>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</si>
  <si>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</si>
  <si>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</si>
  <si>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</si>
  <si>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</si>
  <si>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</si>
  <si>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</si>
  <si>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</si>
  <si>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</si>
  <si>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</si>
  <si>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</si>
  <si>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</si>
  <si>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</si>
  <si>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</si>
  <si>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</si>
  <si>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</si>
  <si>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</si>
  <si>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</si>
  <si>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</si>
  <si>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</si>
  <si>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</si>
  <si>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</si>
  <si>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</si>
  <si>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</si>
  <si>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</si>
  <si>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</si>
  <si>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</si>
  <si>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</si>
  <si>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</si>
  <si>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</si>
  <si>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</si>
  <si>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</si>
  <si>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</si>
  <si>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</si>
  <si>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</si>
  <si>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</si>
  <si>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</si>
  <si>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</si>
  <si>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</si>
  <si>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</si>
  <si>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</si>
  <si>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</si>
  <si>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</si>
  <si>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</si>
  <si>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</si>
  <si>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</si>
  <si>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</si>
  <si>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</si>
  <si>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</si>
  <si>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</si>
  <si>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</si>
  <si>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</si>
  <si>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</si>
  <si>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</si>
  <si>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</si>
  <si>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</si>
  <si>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</si>
  <si>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</si>
  <si>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</si>
  <si>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</si>
  <si>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</si>
  <si>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</si>
  <si>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</si>
  <si>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</si>
  <si>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</si>
  <si>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</si>
  <si>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</si>
  <si>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</si>
  <si>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</si>
  <si>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</si>
  <si>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</si>
  <si>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</si>
  <si>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</si>
  <si>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</si>
  <si>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</si>
  <si>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</si>
  <si>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</si>
  <si>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</si>
  <si>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</si>
  <si>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</si>
  <si>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</si>
  <si>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</si>
  <si>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</si>
  <si>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</si>
  <si>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</si>
  <si>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</si>
  <si>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</si>
  <si>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</si>
  <si>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</si>
  <si>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</si>
  <si>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</si>
  <si>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</si>
  <si>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</si>
  <si>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</si>
  <si>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</si>
  <si>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</si>
  <si>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</si>
  <si>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</si>
  <si>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</si>
  <si>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</si>
  <si>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</si>
  <si>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</si>
  <si>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</si>
  <si>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</si>
  <si>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</si>
  <si>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</si>
  <si>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</si>
  <si>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</si>
  <si>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</si>
  <si>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</si>
  <si>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</si>
  <si>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</si>
  <si>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</si>
  <si>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</si>
  <si>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</si>
  <si>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</si>
  <si>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</si>
  <si>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</si>
  <si>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</si>
  <si>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</si>
  <si>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</si>
  <si>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</si>
  <si>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</si>
  <si>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</si>
  <si>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</si>
  <si>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</si>
  <si>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</si>
  <si>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</si>
  <si>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</si>
  <si>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</si>
  <si>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</si>
  <si>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</si>
  <si>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</si>
  <si>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</si>
  <si>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</si>
  <si>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</si>
  <si>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</si>
  <si>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</si>
  <si>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</si>
  <si>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</si>
  <si>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</si>
  <si>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</si>
  <si>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</si>
  <si>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</si>
  <si>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</si>
  <si>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</si>
  <si>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</si>
  <si>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</si>
  <si>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</si>
  <si>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</si>
  <si>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</si>
  <si>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</si>
  <si>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</si>
  <si>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</si>
  <si>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</si>
  <si>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</si>
  <si>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</si>
  <si>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</si>
  <si>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</si>
  <si>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</si>
  <si>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</si>
  <si>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</si>
  <si>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</si>
  <si>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</si>
  <si>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</si>
  <si>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</si>
  <si>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</si>
  <si>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</si>
  <si>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</si>
  <si>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</si>
  <si>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</si>
  <si>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</si>
  <si>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</si>
  <si>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</si>
  <si>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</si>
  <si>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</si>
  <si>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</si>
  <si>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</si>
  <si>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</si>
  <si>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</si>
  <si>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</si>
  <si>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</si>
  <si>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</si>
  <si>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</si>
  <si>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</si>
  <si>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</si>
  <si>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</si>
  <si>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</si>
  <si>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</si>
  <si>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</si>
  <si>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</si>
  <si>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</si>
  <si>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</si>
  <si>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</si>
  <si>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</si>
  <si>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</si>
  <si>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</si>
  <si>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</si>
  <si>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</si>
  <si>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</si>
  <si>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</si>
  <si>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</si>
  <si>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</si>
  <si>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</si>
  <si>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</si>
  <si>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</si>
  <si>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</si>
  <si>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</si>
  <si>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</si>
  <si>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</si>
  <si>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</si>
  <si>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</si>
  <si>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</si>
  <si>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</si>
  <si>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</si>
  <si>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</si>
  <si>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</si>
  <si>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</si>
  <si>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</si>
  <si>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</si>
  <si>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</si>
  <si>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</si>
  <si>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</si>
  <si>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</si>
  <si>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</si>
  <si>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</si>
  <si>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</si>
  <si>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</si>
  <si>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</si>
  <si>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</si>
  <si>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</si>
  <si>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</si>
  <si>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</si>
  <si>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</si>
  <si>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</si>
  <si>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</si>
  <si>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</si>
  <si>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</si>
  <si>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</si>
  <si>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</si>
  <si>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</si>
  <si>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</si>
  <si>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</si>
  <si>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</si>
  <si>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</si>
  <si>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</si>
  <si>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</si>
  <si>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</si>
  <si>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</si>
  <si>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</si>
  <si>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</si>
  <si>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</si>
  <si>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</si>
  <si>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</si>
  <si>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</si>
  <si>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</si>
  <si>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</si>
  <si>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</si>
  <si>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</si>
  <si>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</si>
  <si>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</si>
  <si>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</si>
  <si>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</si>
  <si>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</si>
  <si>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</si>
  <si>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</si>
  <si>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</si>
  <si>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</si>
  <si>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</si>
  <si>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</si>
  <si>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</si>
  <si>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</si>
  <si>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</si>
  <si>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</si>
  <si>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</si>
  <si>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</si>
  <si>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</si>
  <si>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</si>
  <si>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</si>
  <si>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</si>
  <si>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</si>
  <si>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</si>
  <si>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</si>
  <si>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</si>
  <si>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</si>
  <si>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</si>
  <si>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</si>
  <si>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</si>
  <si>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</si>
  <si>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</si>
  <si>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</si>
  <si>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</si>
  <si>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</si>
  <si>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</si>
  <si>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</si>
  <si>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</si>
  <si>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</si>
  <si>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</si>
  <si>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</si>
  <si>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</si>
  <si>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</si>
  <si>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</si>
  <si>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</si>
  <si>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</si>
  <si>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</si>
  <si>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</si>
  <si>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</si>
  <si>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</si>
  <si>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</si>
  <si>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</si>
  <si>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</si>
  <si>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</si>
  <si>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</si>
  <si>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</si>
  <si>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</si>
  <si>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</si>
  <si>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</si>
  <si>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</si>
  <si>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</si>
  <si>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</si>
  <si>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</si>
  <si>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</si>
  <si>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</si>
  <si>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</si>
  <si>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</si>
  <si>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</si>
  <si>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</si>
  <si>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</si>
  <si>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</si>
  <si>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</si>
  <si>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</si>
  <si>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</si>
  <si>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</si>
  <si>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</si>
  <si>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</si>
  <si>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</si>
  <si>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</si>
  <si>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</si>
  <si>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</si>
  <si>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</si>
  <si>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</si>
  <si>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</si>
  <si>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</si>
  <si>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</si>
  <si>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</si>
  <si>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</si>
  <si>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</si>
  <si>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</si>
  <si>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</si>
  <si>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</si>
  <si>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</si>
  <si>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</si>
  <si>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</si>
  <si>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</si>
  <si>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</si>
  <si>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</si>
  <si>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</si>
  <si>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</si>
  <si>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</si>
  <si>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</si>
  <si>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</si>
  <si>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</si>
  <si>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</si>
  <si>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</si>
  <si>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</si>
  <si>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</si>
  <si>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</si>
  <si>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</si>
  <si>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</si>
  <si>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</si>
  <si>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</si>
  <si>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</si>
  <si>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</si>
  <si>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</si>
  <si>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</si>
  <si>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</si>
  <si>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</si>
  <si>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</si>
  <si>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</si>
  <si>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</si>
  <si>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</si>
  <si>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</si>
  <si>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</si>
  <si>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</si>
  <si>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</si>
  <si>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</si>
  <si>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</si>
  <si>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</si>
  <si>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</si>
  <si>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</si>
  <si>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</si>
  <si>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</si>
  <si>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</si>
  <si>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</si>
  <si>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</si>
  <si>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</si>
  <si>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</si>
  <si>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</si>
  <si>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</si>
  <si>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</si>
  <si>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</si>
  <si>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</si>
  <si>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</si>
  <si>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</si>
  <si>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</si>
  <si>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</si>
  <si>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</si>
  <si>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</si>
  <si>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</si>
  <si>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</si>
  <si>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</si>
  <si>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</si>
  <si>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</si>
  <si>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</si>
  <si>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</si>
  <si>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</si>
  <si>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</si>
  <si>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</si>
  <si>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</si>
  <si>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</si>
  <si>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</si>
  <si>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</si>
  <si>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</si>
  <si>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</si>
  <si>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</si>
  <si>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</si>
  <si>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</si>
  <si>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</si>
  <si>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</si>
  <si>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</si>
  <si>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</si>
  <si>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</si>
  <si>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</si>
  <si>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</si>
  <si>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</si>
  <si>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</si>
  <si>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</si>
  <si>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</si>
  <si>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</si>
  <si>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</si>
  <si>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</si>
  <si>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</si>
  <si>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</si>
  <si>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</si>
  <si>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</si>
  <si>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</si>
  <si>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</si>
  <si>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</si>
  <si>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</si>
  <si>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</si>
  <si>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</si>
  <si>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</si>
  <si>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</si>
  <si>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</si>
  <si>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</si>
  <si>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</si>
  <si>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</si>
  <si>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</si>
  <si>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</si>
  <si>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</si>
  <si>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</si>
  <si>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</si>
  <si>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</si>
  <si>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</si>
  <si>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</si>
  <si>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</si>
  <si>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</si>
  <si>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</si>
  <si>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</si>
  <si>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</si>
  <si>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</si>
  <si>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</si>
  <si>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</si>
  <si>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</si>
  <si>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</si>
  <si>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</si>
  <si>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</si>
  <si>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</si>
  <si>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</si>
  <si>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</si>
  <si>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</si>
  <si>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</si>
  <si>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</si>
  <si>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</si>
  <si>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</si>
  <si>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</si>
  <si>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</si>
  <si>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</si>
  <si>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</si>
  <si>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</si>
  <si>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</si>
  <si>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</si>
  <si>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</si>
  <si>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</si>
  <si>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</si>
  <si>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</si>
  <si>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</si>
  <si>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</si>
  <si>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</si>
  <si>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</si>
  <si>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</si>
  <si>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</si>
  <si>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</si>
  <si>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</si>
  <si>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</si>
  <si>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</si>
  <si>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</si>
  <si>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</si>
  <si>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</si>
  <si>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</si>
  <si>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</si>
  <si>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</si>
  <si>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</si>
  <si>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</si>
  <si>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</si>
  <si>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</si>
  <si>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</si>
  <si>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</si>
  <si>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</si>
  <si>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</si>
  <si>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</si>
  <si>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</si>
  <si>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</si>
  <si>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</si>
  <si>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</si>
  <si>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</si>
  <si>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</si>
  <si>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</si>
  <si>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</si>
  <si>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</si>
  <si>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</si>
  <si>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</si>
  <si>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</si>
  <si>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</si>
  <si>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</si>
  <si>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</si>
  <si>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</si>
  <si>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</si>
  <si>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</si>
  <si>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</si>
  <si>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</si>
  <si>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</si>
  <si>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</si>
  <si>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</si>
  <si>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</si>
  <si>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</si>
  <si>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</si>
  <si>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</si>
  <si>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</si>
  <si>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</si>
  <si>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</si>
  <si>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</si>
  <si>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</si>
  <si>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</si>
  <si>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</si>
  <si>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</si>
  <si>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</si>
  <si>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</si>
  <si>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</si>
  <si>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</si>
  <si>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</si>
  <si>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</si>
  <si>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</si>
  <si>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</si>
  <si>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</si>
  <si>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</si>
  <si>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</si>
  <si>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</si>
  <si>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</si>
  <si>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</si>
  <si>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</si>
  <si>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</si>
  <si>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</si>
  <si>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</si>
  <si>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</si>
  <si>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</si>
  <si>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</si>
  <si>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</si>
  <si>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</si>
  <si>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</si>
  <si>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</si>
  <si>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</si>
  <si>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</si>
  <si>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</si>
  <si>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</si>
  <si>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</si>
  <si>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</si>
  <si>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</si>
  <si>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</si>
  <si>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</si>
  <si>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</si>
  <si>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</si>
  <si>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</si>
  <si>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</si>
  <si>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</si>
  <si>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</si>
  <si>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</si>
  <si>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</si>
  <si>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</si>
  <si>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</si>
  <si>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</si>
  <si>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</si>
  <si>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</si>
  <si>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</si>
  <si>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</si>
  <si>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</si>
  <si>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</si>
  <si>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</si>
  <si>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</si>
  <si>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</si>
  <si>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</si>
  <si>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</si>
  <si>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</si>
  <si>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</si>
  <si>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</si>
  <si>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</si>
  <si>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</si>
  <si>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</si>
  <si>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</si>
  <si>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</si>
  <si>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</si>
  <si>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</si>
  <si>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</si>
  <si>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</si>
  <si>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</si>
  <si>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</si>
  <si>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</si>
  <si>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</si>
  <si>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</si>
  <si>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</si>
  <si>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</si>
  <si>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</si>
  <si>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</si>
  <si>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</si>
  <si>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</si>
  <si>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</si>
  <si>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</si>
  <si>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</si>
  <si>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</si>
  <si>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</si>
  <si>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</si>
  <si>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</si>
  <si>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</si>
  <si>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</si>
  <si>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</si>
  <si>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</si>
  <si>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</si>
  <si>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</si>
  <si>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</si>
  <si>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</si>
  <si>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</si>
  <si>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</si>
  <si>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</si>
  <si>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</si>
  <si>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</si>
  <si>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</si>
  <si>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</si>
  <si>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</si>
  <si>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</si>
  <si>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</si>
  <si>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</si>
  <si>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</si>
  <si>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</si>
  <si>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</si>
  <si>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</si>
  <si>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</si>
  <si>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</si>
  <si>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</si>
  <si>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</si>
  <si>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</si>
  <si>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</si>
  <si>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</si>
  <si>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</si>
  <si>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</si>
  <si>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</si>
  <si>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</si>
  <si>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</si>
  <si>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</si>
  <si>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</si>
  <si>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</si>
  <si>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</si>
  <si>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</si>
  <si>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</si>
  <si>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</si>
  <si>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</si>
  <si>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</si>
  <si>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</si>
  <si>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</si>
  <si>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</si>
  <si>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</si>
  <si>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</si>
  <si>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</si>
  <si>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</si>
  <si>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</si>
  <si>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</si>
  <si>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</si>
  <si>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</si>
  <si>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</si>
  <si>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</si>
  <si>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</si>
  <si>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</si>
  <si>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</si>
  <si>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</si>
  <si>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</si>
  <si>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</si>
  <si>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</si>
  <si>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</si>
  <si>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</si>
  <si>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</si>
  <si>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</si>
  <si>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</si>
  <si>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</si>
  <si>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</si>
  <si>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</si>
  <si>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</si>
  <si>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</si>
  <si>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</si>
  <si>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</si>
  <si>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</si>
  <si>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</si>
  <si>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</si>
  <si>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</si>
  <si>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</si>
  <si>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</si>
  <si>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</si>
  <si>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</si>
  <si>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</si>
  <si>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</si>
  <si>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</si>
  <si>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</si>
  <si>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</si>
  <si>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</si>
  <si>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</si>
  <si>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</si>
  <si>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</si>
  <si>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</si>
  <si>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</si>
  <si>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</si>
  <si>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</si>
  <si>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</si>
  <si>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</si>
  <si>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</si>
  <si>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</si>
  <si>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</si>
  <si>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</si>
  <si>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</si>
  <si>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</si>
  <si>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</si>
  <si>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</si>
  <si>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</si>
  <si>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</si>
  <si>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</si>
  <si>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</si>
  <si>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</si>
  <si>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</si>
  <si>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</si>
  <si>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</si>
  <si>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</si>
  <si>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</si>
  <si>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</si>
  <si>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</si>
  <si>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</si>
  <si>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</si>
  <si>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</si>
  <si>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</si>
  <si>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</si>
  <si>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</si>
  <si>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</si>
  <si>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</si>
  <si>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</si>
  <si>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</si>
  <si>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</si>
  <si>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</si>
  <si>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</si>
  <si>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</si>
  <si>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</si>
  <si>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</si>
  <si>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</si>
  <si>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</si>
  <si>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</si>
  <si>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</si>
  <si>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</si>
  <si>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</si>
  <si>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</si>
  <si>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</si>
  <si>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</si>
  <si>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</si>
  <si>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</si>
  <si>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</si>
  <si>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</si>
  <si>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</si>
  <si>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</si>
  <si>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</si>
  <si>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</si>
  <si>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</si>
  <si>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</si>
  <si>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</si>
  <si>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</si>
  <si>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</si>
  <si>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</si>
  <si>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</si>
  <si>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</si>
  <si>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</si>
  <si>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</si>
  <si>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</si>
  <si>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</si>
  <si>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</si>
  <si>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</si>
  <si>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</si>
  <si>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</si>
  <si>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</si>
  <si>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</si>
  <si>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</si>
  <si>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</si>
  <si>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</si>
  <si>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</si>
  <si>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</si>
  <si>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</si>
  <si>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</si>
  <si>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</si>
  <si>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</si>
  <si>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</si>
  <si>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</si>
  <si>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</si>
  <si>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</si>
  <si>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</si>
  <si>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</si>
  <si>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</si>
  <si>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</si>
  <si>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</si>
  <si>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</si>
  <si>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</si>
  <si>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</si>
  <si>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</si>
  <si>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</si>
  <si>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</si>
  <si>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</si>
  <si>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</si>
  <si>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</si>
  <si>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</si>
  <si>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</si>
  <si>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</si>
  <si>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</si>
  <si>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</si>
  <si>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</si>
  <si>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</si>
  <si>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</si>
  <si>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</si>
  <si>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</si>
  <si>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</si>
  <si>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</si>
  <si>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</si>
  <si>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</si>
  <si>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</si>
  <si>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</si>
  <si>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</si>
  <si>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</si>
  <si>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</si>
  <si>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</si>
  <si>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</si>
  <si>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</si>
  <si>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</si>
  <si>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</si>
  <si>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</si>
  <si>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</si>
  <si>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</si>
  <si>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</si>
  <si>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</si>
  <si>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</si>
  <si>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</si>
  <si>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</si>
  <si>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</si>
  <si>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</si>
  <si>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</si>
  <si>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</si>
  <si>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</si>
  <si>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</si>
  <si>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</si>
  <si>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</si>
  <si>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</si>
  <si>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</si>
  <si>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</si>
  <si>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</si>
  <si>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</si>
  <si>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</si>
  <si>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</si>
  <si>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</si>
  <si>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</si>
  <si>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</si>
  <si>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</si>
  <si>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</si>
  <si>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</si>
  <si>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</si>
  <si>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</si>
  <si>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</si>
  <si>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</si>
  <si>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</si>
  <si>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</si>
  <si>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</si>
  <si>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</si>
  <si>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</si>
  <si>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</si>
  <si>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</si>
  <si>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</si>
  <si>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</si>
  <si>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</si>
  <si>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</si>
  <si>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</si>
  <si>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</si>
  <si>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</si>
  <si>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</si>
  <si>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</si>
  <si>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</si>
  <si>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</si>
  <si>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</si>
  <si>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</si>
  <si>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</si>
  <si>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</si>
  <si>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</si>
  <si>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</si>
  <si>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</si>
  <si>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</si>
  <si>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</si>
  <si>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</si>
  <si>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</si>
  <si>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</si>
  <si>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</si>
  <si>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</si>
  <si>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</si>
  <si>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</si>
  <si>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</si>
  <si>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</si>
  <si>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</si>
  <si>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</si>
  <si>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</si>
  <si>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</si>
  <si>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</si>
  <si>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</si>
  <si>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</si>
  <si>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</si>
  <si>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</si>
  <si>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</si>
  <si>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</si>
  <si>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</si>
  <si>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</si>
  <si>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</si>
  <si>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</si>
  <si>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</si>
  <si>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</si>
  <si>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</si>
  <si>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</si>
  <si>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</si>
  <si>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</si>
  <si>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</si>
  <si>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</si>
  <si>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</si>
  <si>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</si>
  <si>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</si>
  <si>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</si>
  <si>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</si>
  <si>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</si>
  <si>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</si>
  <si>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</si>
  <si>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</si>
  <si>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</si>
  <si>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</si>
  <si>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</si>
  <si>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</si>
  <si>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</si>
  <si>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</si>
  <si>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</si>
  <si>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</si>
  <si>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</si>
  <si>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</si>
  <si>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</si>
  <si>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</si>
  <si>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</si>
  <si>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</si>
  <si>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</si>
  <si>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</si>
  <si>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</si>
  <si>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</si>
  <si>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</si>
  <si>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</si>
  <si>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</si>
  <si>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</si>
  <si>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</si>
  <si>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</si>
  <si>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</si>
  <si>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</si>
  <si>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</si>
  <si>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</si>
  <si>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</si>
  <si>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</si>
  <si>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</si>
  <si>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</si>
  <si>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</si>
  <si>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</si>
  <si>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</si>
  <si>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</si>
  <si>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</si>
  <si>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</si>
  <si>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</si>
  <si>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</si>
  <si>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</si>
  <si>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</si>
  <si>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</si>
  <si>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</si>
  <si>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</si>
  <si>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</si>
  <si>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</si>
  <si>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</si>
  <si>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</si>
  <si>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</si>
  <si>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</si>
  <si>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</si>
  <si>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</si>
  <si>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</si>
  <si>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</si>
  <si>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</si>
  <si>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</si>
  <si>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</si>
  <si>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</si>
  <si>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</si>
  <si>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</si>
  <si>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</si>
  <si>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</si>
  <si>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</si>
  <si>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</si>
  <si>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</si>
  <si>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</si>
  <si>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</si>
  <si>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</si>
  <si>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</si>
  <si>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</si>
  <si>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</si>
  <si>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</si>
  <si>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</si>
  <si>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</si>
  <si>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</si>
  <si>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</si>
  <si>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</si>
  <si>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</si>
  <si>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</si>
  <si>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</si>
  <si>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</si>
  <si>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</si>
  <si>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</si>
  <si>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</si>
  <si>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</si>
  <si>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</si>
  <si>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</si>
  <si>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</si>
  <si>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</si>
  <si>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</si>
  <si>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</si>
  <si>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</si>
  <si>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</si>
  <si>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</si>
  <si>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</si>
  <si>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</si>
  <si>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</si>
  <si>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</si>
  <si>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</si>
  <si>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</si>
  <si>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</si>
  <si>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</si>
  <si>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</si>
  <si>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</si>
  <si>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</si>
  <si>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</si>
  <si>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</si>
  <si>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</si>
  <si>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</si>
  <si>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</si>
  <si>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</si>
  <si>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</si>
  <si>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</si>
  <si>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</si>
  <si>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</si>
  <si>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</si>
  <si>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</si>
  <si>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</si>
  <si>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</si>
  <si>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</si>
  <si>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</si>
  <si>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</si>
  <si>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</si>
  <si>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</si>
  <si>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</si>
  <si>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</si>
  <si>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</si>
  <si>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</si>
  <si>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</si>
  <si>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</si>
  <si>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</si>
  <si>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</si>
  <si>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</si>
  <si>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</si>
  <si>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</si>
  <si>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</si>
  <si>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</si>
  <si>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</si>
  <si>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</si>
  <si>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</si>
  <si>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</si>
  <si>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</si>
  <si>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</si>
  <si>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</si>
  <si>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</si>
  <si>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</si>
  <si>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</si>
  <si>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</si>
  <si>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</si>
  <si>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</si>
  <si>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</si>
  <si>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</si>
  <si>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</si>
  <si>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</si>
  <si>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</si>
  <si>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</si>
  <si>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</si>
  <si>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</si>
  <si>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</si>
  <si>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</si>
  <si>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</si>
  <si>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</si>
  <si>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</si>
  <si>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</si>
  <si>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</si>
  <si>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</si>
  <si>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</si>
  <si>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</si>
  <si>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</si>
  <si>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</si>
  <si>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</si>
  <si>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</si>
  <si>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</si>
  <si>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</si>
  <si>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</si>
  <si>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</si>
  <si>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</si>
  <si>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</si>
  <si>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</si>
  <si>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</si>
  <si>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</si>
  <si>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</si>
  <si>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</si>
  <si>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</si>
  <si>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</si>
  <si>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</si>
  <si>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</si>
  <si>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</si>
  <si>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</si>
  <si>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</si>
  <si>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</si>
  <si>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</si>
  <si>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</si>
  <si>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</si>
  <si>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</si>
  <si>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</si>
  <si>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</si>
  <si>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</si>
  <si>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</si>
  <si>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</si>
  <si>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</si>
  <si>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</si>
  <si>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</si>
  <si>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</si>
  <si>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</si>
  <si>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</si>
  <si>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</si>
  <si>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</si>
  <si>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</si>
  <si>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</si>
  <si>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</si>
  <si>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</si>
  <si>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</si>
  <si>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</si>
  <si>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</si>
  <si>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</si>
  <si>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</si>
  <si>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</si>
  <si>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</si>
  <si>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</si>
  <si>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</si>
  <si>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</si>
  <si>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</si>
  <si>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</si>
  <si>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</si>
  <si>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</si>
  <si>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</si>
  <si>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</si>
  <si>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</si>
  <si>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</si>
  <si>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</si>
  <si>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</si>
  <si>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</si>
  <si>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</si>
  <si>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</si>
  <si>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</si>
  <si>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</si>
  <si>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</si>
  <si>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</si>
  <si>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</si>
  <si>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</si>
  <si>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</si>
  <si>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</si>
  <si>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</si>
  <si>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</si>
  <si>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</si>
  <si>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</si>
  <si>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</si>
  <si>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</si>
  <si>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</si>
  <si>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</si>
  <si>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</si>
  <si>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</si>
  <si>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</si>
  <si>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</si>
  <si>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</si>
  <si>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</si>
  <si>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</si>
  <si>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</si>
  <si>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</si>
  <si>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</si>
  <si>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</si>
  <si>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</si>
  <si>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</si>
  <si>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</si>
  <si>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</si>
  <si>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</si>
  <si>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</si>
  <si>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</si>
  <si>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</si>
  <si>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</si>
  <si>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</si>
  <si>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</si>
  <si>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</si>
  <si>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</si>
  <si>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</si>
  <si>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</si>
  <si>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</si>
  <si>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</si>
  <si>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</si>
  <si>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</si>
  <si>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</si>
  <si>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</si>
  <si>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</si>
  <si>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</si>
  <si>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</si>
  <si>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</si>
  <si>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</si>
  <si>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</si>
  <si>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</si>
  <si>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</si>
  <si>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</si>
  <si>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</si>
  <si>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</si>
  <si>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</si>
  <si>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</si>
  <si>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</si>
  <si>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</si>
  <si>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</si>
  <si>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</si>
  <si>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</si>
  <si>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</si>
  <si>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</si>
  <si>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</si>
  <si>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</si>
  <si>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</si>
  <si>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</si>
  <si>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</si>
  <si>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</si>
  <si>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</si>
  <si>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</si>
  <si>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</si>
  <si>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</si>
  <si>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</si>
  <si>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</si>
  <si>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</si>
  <si>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</si>
  <si>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</si>
  <si>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</si>
  <si>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</si>
  <si>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</si>
  <si>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</si>
  <si>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</si>
  <si>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</si>
  <si>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</si>
  <si>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</si>
  <si>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</si>
  <si>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</si>
  <si>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</si>
  <si>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</si>
  <si>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</si>
  <si>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</si>
  <si>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</si>
  <si>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</si>
  <si>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</si>
  <si>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</si>
  <si>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</si>
  <si>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</si>
  <si>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</si>
  <si>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</si>
  <si>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</si>
  <si>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</si>
  <si>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</si>
  <si>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</si>
  <si>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</si>
  <si>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</si>
  <si>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</si>
  <si>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</si>
  <si>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</si>
  <si>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</si>
  <si>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</si>
  <si>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</si>
  <si>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</si>
  <si>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</si>
  <si>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</si>
  <si>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</si>
  <si>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</si>
  <si>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</si>
  <si>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</si>
  <si>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</si>
  <si>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</si>
  <si>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</si>
  <si>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</si>
  <si>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</si>
  <si>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</si>
  <si>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</si>
  <si>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</si>
  <si>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</si>
  <si>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</si>
  <si>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</si>
  <si>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</si>
  <si>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</si>
  <si>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</si>
  <si>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</si>
  <si>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</si>
  <si>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</si>
  <si>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</si>
  <si>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</si>
  <si>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</si>
  <si>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</si>
  <si>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</si>
  <si>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</si>
  <si>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</si>
  <si>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</si>
  <si>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</si>
  <si>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</si>
  <si>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</si>
  <si>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</si>
  <si>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</si>
  <si>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</si>
  <si>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</si>
  <si>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</si>
  <si>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</si>
  <si>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</si>
  <si>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</si>
  <si>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</si>
  <si>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</si>
  <si>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</si>
  <si>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</si>
  <si>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</si>
  <si>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</si>
  <si>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</si>
  <si>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</si>
  <si>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</si>
  <si>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</si>
  <si>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</si>
  <si>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</si>
  <si>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</si>
  <si>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</si>
  <si>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</si>
  <si>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</si>
  <si>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</si>
  <si>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</si>
  <si>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</si>
  <si>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</si>
  <si>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</si>
  <si>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</si>
  <si>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</si>
  <si>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</si>
  <si>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</si>
  <si>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</si>
  <si>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</si>
  <si>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</si>
  <si>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</si>
  <si>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</si>
  <si>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</si>
  <si>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</si>
  <si>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</si>
  <si>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</si>
  <si>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</si>
  <si>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</si>
  <si>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</si>
  <si>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</si>
  <si>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</si>
  <si>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</si>
  <si>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</si>
  <si>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</si>
  <si>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</si>
  <si>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</si>
  <si>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</si>
  <si>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</si>
  <si>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</si>
  <si>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</si>
  <si>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</si>
  <si>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</si>
  <si>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</si>
  <si>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</si>
  <si>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</si>
  <si>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</si>
  <si>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</si>
  <si>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</si>
  <si>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</si>
  <si>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</si>
  <si>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</si>
  <si>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</si>
  <si>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</si>
  <si>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</si>
  <si>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</si>
  <si>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</si>
  <si>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</si>
  <si>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</si>
  <si>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</si>
  <si>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</si>
  <si>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</si>
  <si>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</si>
  <si>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</si>
  <si>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</si>
  <si>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</si>
  <si>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</si>
  <si>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</si>
  <si>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</si>
  <si>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</si>
  <si>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</si>
  <si>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</si>
  <si>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</si>
  <si>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</si>
  <si>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</si>
  <si>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</si>
  <si>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</si>
  <si>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</si>
  <si>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</si>
  <si>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</si>
  <si>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</si>
  <si>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</si>
  <si>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</si>
  <si>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</si>
  <si>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</si>
  <si>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</si>
  <si>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</si>
  <si>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</si>
  <si>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</si>
  <si>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</si>
  <si>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</si>
  <si>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</si>
  <si>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</si>
  <si>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</si>
  <si>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</si>
  <si>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</si>
  <si>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</si>
  <si>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</si>
  <si>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</si>
  <si>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</si>
  <si>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</si>
  <si>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</si>
  <si>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</si>
  <si>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</si>
  <si>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</si>
  <si>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</si>
  <si>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</si>
  <si>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</si>
  <si>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</si>
  <si>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</si>
  <si>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</si>
  <si>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</si>
  <si>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</si>
  <si>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</si>
  <si>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</si>
  <si>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</si>
  <si>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</si>
  <si>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</si>
  <si>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</si>
  <si>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</si>
  <si>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</si>
  <si>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</si>
  <si>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</si>
  <si>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</si>
  <si>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</si>
  <si>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</si>
  <si>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</si>
  <si>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</si>
  <si>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</si>
  <si>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</si>
  <si>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</si>
  <si>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</si>
  <si>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</si>
  <si>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</si>
  <si>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</si>
  <si>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</si>
  <si>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</si>
  <si>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</si>
  <si>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</si>
  <si>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</si>
  <si>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</si>
  <si>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</si>
  <si>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</si>
  <si>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</si>
  <si>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</si>
  <si>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</si>
  <si>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</si>
  <si>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</si>
  <si>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</si>
  <si>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</si>
  <si>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</si>
  <si>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</si>
  <si>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</si>
  <si>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</si>
  <si>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</si>
  <si>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</si>
  <si>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</si>
  <si>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</si>
  <si>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</si>
  <si>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</si>
  <si>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</si>
  <si>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</si>
  <si>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</si>
  <si>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</si>
  <si>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</si>
  <si>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</si>
  <si>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</si>
  <si>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</si>
  <si>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</si>
  <si>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</si>
  <si>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</si>
  <si>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</si>
  <si>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</si>
  <si>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</si>
  <si>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</si>
  <si>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</si>
  <si>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</si>
  <si>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</si>
  <si>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</si>
  <si>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</si>
  <si>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</si>
  <si>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</si>
  <si>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</si>
  <si>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</si>
  <si>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</si>
  <si>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</si>
  <si>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</si>
  <si>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</si>
  <si>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</si>
  <si>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</si>
  <si>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</si>
  <si>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</si>
  <si>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</si>
  <si>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</si>
  <si>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</si>
  <si>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</si>
  <si>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</si>
  <si>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</si>
  <si>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</si>
  <si>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</si>
  <si>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</si>
  <si>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</si>
  <si>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</si>
  <si>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</si>
  <si>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</si>
  <si>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</si>
  <si>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</si>
  <si>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</si>
  <si>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</si>
  <si>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</si>
  <si>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</si>
  <si>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</si>
  <si>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</si>
  <si>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</si>
  <si>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</si>
  <si>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</si>
  <si>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</si>
  <si>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</si>
  <si>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</si>
  <si>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</si>
  <si>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</si>
  <si>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</si>
  <si>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</si>
  <si>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</si>
  <si>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</si>
  <si>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</si>
  <si>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</si>
  <si>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</si>
  <si>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</si>
  <si>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</si>
  <si>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</si>
  <si>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</si>
  <si>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</si>
  <si>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</si>
  <si>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</si>
  <si>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</si>
  <si>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</si>
  <si>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</si>
  <si>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</si>
  <si>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</si>
  <si>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</si>
  <si>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</si>
  <si>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</si>
  <si>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</si>
  <si>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</si>
  <si>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</si>
  <si>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</si>
  <si>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</si>
  <si>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</si>
  <si>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</si>
  <si>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</si>
  <si>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</si>
  <si>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</si>
  <si>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</si>
  <si>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</si>
  <si>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</si>
  <si>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</si>
  <si>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</si>
  <si>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</si>
  <si>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</si>
  <si>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</si>
  <si>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</si>
  <si>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</si>
  <si>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</si>
  <si>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</si>
  <si>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</si>
  <si>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</si>
  <si>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</si>
  <si>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</si>
  <si>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</si>
  <si>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</si>
  <si>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</si>
  <si>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</si>
  <si>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</si>
  <si>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</si>
  <si>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</si>
  <si>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</si>
  <si>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</si>
  <si>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</si>
  <si>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</si>
  <si>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</si>
  <si>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</si>
  <si>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</si>
  <si>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</si>
  <si>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</si>
  <si>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</si>
  <si>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</si>
  <si>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</si>
  <si>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</si>
  <si>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</si>
  <si>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</si>
  <si>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</si>
  <si>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</si>
  <si>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</si>
  <si>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</si>
  <si>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</si>
  <si>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</si>
  <si>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</si>
  <si>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</si>
  <si>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</si>
  <si>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</si>
  <si>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</si>
  <si>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</si>
  <si>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</si>
  <si>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</si>
  <si>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</si>
  <si>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</si>
  <si>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</si>
  <si>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</si>
  <si>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</si>
  <si>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</si>
  <si>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</si>
  <si>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</si>
  <si>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</si>
  <si>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</si>
  <si>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</si>
  <si>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</si>
  <si>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</si>
  <si>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</si>
  <si>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</si>
  <si>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</si>
  <si>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</si>
  <si>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</si>
  <si>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</si>
  <si>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</si>
  <si>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</si>
  <si>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</si>
  <si>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</si>
  <si>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</si>
  <si>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</si>
  <si>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</si>
  <si>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</si>
  <si>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</si>
  <si>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</si>
  <si>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</si>
  <si>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</si>
  <si>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</si>
  <si>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</si>
  <si>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</si>
  <si>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</si>
  <si>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</si>
  <si>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</si>
  <si>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</si>
  <si>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</si>
  <si>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</si>
  <si>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</si>
  <si>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</si>
  <si>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</si>
  <si>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</si>
  <si>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</si>
  <si>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</si>
  <si>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</si>
  <si>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</si>
  <si>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</si>
  <si>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</si>
  <si>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</si>
  <si>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</si>
  <si>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</si>
  <si>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</si>
  <si>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</si>
  <si>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</si>
  <si>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</si>
  <si>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</si>
  <si>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</si>
  <si>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</si>
  <si>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</si>
  <si>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</si>
  <si>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</si>
  <si>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</si>
  <si>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</si>
  <si>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</si>
  <si>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</si>
  <si>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</si>
  <si>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</si>
  <si>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</si>
  <si>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</si>
  <si>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</si>
  <si>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</si>
  <si>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</si>
  <si>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</si>
  <si>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</si>
  <si>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</si>
  <si>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</si>
  <si>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</si>
  <si>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</si>
  <si>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</si>
  <si>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</si>
  <si>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</si>
  <si>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</si>
  <si>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</si>
  <si>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</si>
  <si>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</si>
  <si>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</si>
  <si>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</si>
  <si>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</si>
  <si>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</si>
  <si>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</si>
  <si>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</si>
  <si>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</si>
  <si>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</si>
  <si>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</si>
  <si>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</si>
  <si>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</si>
  <si>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</si>
  <si>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</si>
  <si>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</si>
  <si>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</si>
  <si>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</si>
  <si>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</si>
  <si>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</si>
  <si>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</si>
  <si>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</si>
  <si>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</si>
  <si>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</si>
  <si>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</si>
  <si>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</si>
  <si>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</si>
  <si>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</si>
  <si>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</si>
  <si>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</si>
  <si>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</si>
  <si>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</si>
  <si>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</si>
  <si>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</si>
  <si>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</si>
  <si>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</si>
  <si>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</si>
  <si>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</si>
  <si>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</si>
  <si>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</si>
  <si>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</si>
  <si>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</si>
  <si>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</si>
  <si>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</si>
  <si>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</si>
  <si>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</si>
  <si>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</si>
  <si>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</si>
  <si>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</si>
  <si>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</si>
  <si>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</si>
  <si>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</si>
  <si>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</si>
  <si>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</si>
  <si>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</si>
  <si>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</si>
  <si>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</si>
  <si>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</si>
  <si>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</si>
  <si>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</si>
  <si>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</si>
  <si>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</si>
  <si>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</si>
  <si>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</si>
  <si>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</si>
  <si>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</si>
  <si>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</si>
  <si>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</si>
  <si>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</si>
  <si>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</si>
  <si>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</si>
  <si>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</si>
  <si>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</si>
  <si>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</si>
  <si>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</si>
  <si>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</si>
  <si>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</si>
  <si>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</si>
  <si>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</si>
  <si>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</si>
  <si>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</si>
  <si>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</si>
  <si>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</si>
  <si>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</si>
  <si>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</si>
  <si>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</si>
  <si>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</si>
  <si>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</si>
  <si>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</si>
  <si>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</si>
  <si>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</si>
  <si>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</si>
  <si>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</si>
  <si>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</si>
  <si>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</si>
  <si>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</si>
  <si>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</si>
  <si>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</si>
  <si>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</si>
  <si>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</si>
  <si>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</si>
  <si>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</si>
  <si>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</si>
  <si>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</si>
  <si>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</si>
  <si>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</si>
  <si>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</si>
  <si>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</si>
  <si>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</si>
  <si>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</si>
  <si>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</si>
  <si>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</si>
  <si>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</si>
  <si>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</si>
  <si>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</si>
  <si>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</si>
  <si>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</si>
  <si>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</si>
  <si>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</si>
  <si>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</si>
  <si>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</si>
  <si>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</si>
  <si>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</si>
  <si>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</si>
  <si>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</si>
  <si>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</si>
  <si>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</si>
  <si>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</si>
  <si>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</si>
  <si>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</si>
  <si>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</si>
  <si>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</si>
  <si>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</si>
  <si>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</si>
  <si>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</si>
  <si>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</si>
  <si>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</si>
  <si>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</si>
  <si>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</si>
  <si>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</si>
  <si>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</si>
  <si>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</si>
  <si>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</si>
  <si>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</si>
  <si>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</si>
  <si>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</si>
  <si>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</si>
  <si>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</si>
  <si>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</si>
  <si>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</si>
  <si>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</si>
  <si>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</si>
  <si>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</si>
  <si>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</si>
  <si>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</si>
  <si>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</si>
  <si>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</si>
  <si>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</si>
  <si>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</si>
  <si>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</si>
  <si>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</si>
  <si>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</si>
  <si>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</si>
  <si>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</si>
  <si>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</si>
  <si>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</si>
  <si>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</si>
  <si>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</si>
  <si>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</si>
  <si>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</si>
  <si>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</si>
  <si>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</si>
  <si>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</si>
  <si>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</si>
  <si>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</si>
  <si>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</si>
  <si>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</si>
  <si>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</si>
  <si>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</si>
  <si>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</si>
  <si>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</si>
  <si>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</si>
  <si>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</si>
  <si>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</si>
  <si>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</si>
  <si>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</si>
  <si>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</si>
  <si>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</si>
  <si>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</si>
  <si>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</si>
  <si>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</si>
  <si>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</si>
  <si>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</si>
  <si>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</si>
  <si>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</si>
  <si>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</si>
  <si>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</si>
  <si>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</si>
  <si>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</si>
  <si>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</si>
  <si>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</si>
  <si>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</si>
  <si>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</si>
  <si>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</si>
  <si>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</si>
  <si>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</si>
  <si>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</si>
  <si>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</si>
  <si>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</si>
  <si>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</si>
  <si>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</si>
  <si>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</si>
  <si>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</si>
  <si>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</si>
  <si>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</si>
  <si>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</si>
  <si>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</si>
  <si>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</si>
  <si>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</si>
  <si>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</si>
  <si>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</si>
  <si>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</si>
  <si>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</si>
  <si>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</si>
  <si>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</si>
  <si>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</si>
  <si>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</si>
  <si>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</si>
  <si>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</si>
  <si>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</si>
  <si>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</si>
  <si>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</si>
  <si>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</si>
  <si>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</si>
  <si>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</si>
  <si>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</si>
  <si>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</si>
  <si>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</si>
  <si>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</si>
  <si>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</si>
  <si>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</si>
  <si>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</si>
  <si>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</si>
  <si>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</si>
  <si>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</si>
  <si>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</si>
  <si>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</si>
  <si>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</si>
  <si>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</si>
  <si>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</si>
  <si>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</si>
  <si>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</si>
  <si>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</si>
  <si>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</si>
  <si>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</si>
  <si>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</si>
  <si>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</si>
  <si>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</si>
  <si>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</si>
  <si>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</si>
  <si>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</si>
  <si>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</si>
  <si>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</si>
  <si>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</si>
  <si>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</si>
  <si>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</si>
  <si>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</si>
  <si>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</si>
  <si>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</si>
  <si>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</si>
  <si>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</si>
  <si>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</si>
  <si>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</si>
  <si>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</si>
  <si>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</si>
  <si>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</si>
  <si>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</si>
  <si>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</si>
  <si>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</si>
  <si>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</si>
  <si>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</si>
  <si>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</si>
  <si>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</si>
  <si>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</si>
  <si>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</si>
  <si>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</si>
  <si>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</si>
  <si>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</si>
  <si>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</si>
  <si>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</si>
  <si>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</si>
  <si>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</si>
  <si>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</si>
  <si>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</si>
  <si>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</si>
  <si>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</si>
  <si>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</si>
  <si>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</si>
  <si>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</si>
  <si>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</si>
  <si>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</si>
  <si>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</si>
  <si>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</si>
  <si>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</si>
  <si>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</si>
  <si>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</si>
  <si>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</si>
  <si>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</si>
  <si>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</si>
  <si>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</si>
  <si>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</si>
  <si>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</si>
  <si>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</si>
  <si>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</si>
  <si>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</si>
  <si>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</si>
  <si>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</si>
  <si>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</si>
  <si>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</si>
  <si>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</si>
  <si>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</si>
  <si>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</si>
  <si>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</si>
  <si>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</si>
  <si>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</si>
  <si>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</si>
  <si>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</si>
  <si>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</si>
  <si>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</si>
  <si>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</si>
  <si>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</si>
  <si>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</si>
  <si>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</si>
  <si>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</si>
  <si>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</si>
  <si>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</si>
  <si>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</si>
  <si>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</si>
  <si>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</si>
  <si>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</si>
  <si>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</si>
  <si>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</si>
  <si>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</si>
  <si>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</si>
  <si>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</si>
  <si>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</si>
  <si>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</si>
  <si>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</si>
  <si>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</si>
  <si>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</si>
  <si>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</si>
  <si>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</si>
  <si>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</si>
  <si>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</si>
  <si>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</si>
  <si>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</si>
  <si>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</si>
  <si>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</si>
  <si>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</si>
  <si>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</si>
  <si>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</si>
  <si>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</si>
  <si>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</si>
  <si>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</si>
  <si>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</si>
  <si>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</si>
  <si>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</si>
  <si>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</si>
  <si>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</si>
  <si>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</si>
  <si>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</si>
  <si>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</si>
  <si>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</si>
  <si>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</si>
  <si>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</si>
  <si>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</si>
  <si>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</si>
  <si>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</si>
  <si>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</si>
  <si>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</si>
  <si>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</si>
  <si>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</si>
  <si>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</si>
  <si>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</si>
  <si>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</si>
  <si>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</si>
  <si>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</si>
  <si>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</si>
  <si>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</si>
  <si>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</si>
  <si>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</si>
  <si>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</si>
  <si>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</si>
  <si>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</si>
  <si>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</si>
  <si>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</si>
  <si>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</si>
  <si>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</si>
  <si>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</si>
  <si>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</si>
  <si>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</si>
  <si>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</si>
  <si>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</si>
  <si>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</si>
  <si>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</si>
  <si>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</si>
  <si>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</si>
  <si>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</si>
  <si>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</si>
  <si>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</si>
  <si>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</si>
  <si>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</si>
  <si>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</si>
  <si>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</si>
  <si>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</si>
  <si>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</si>
  <si>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</si>
  <si>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</si>
  <si>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</si>
  <si>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</si>
  <si>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</si>
  <si>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</si>
  <si>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</si>
  <si>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</si>
  <si>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</si>
  <si>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</si>
  <si>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</si>
  <si>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</si>
  <si>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</si>
  <si>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</si>
  <si>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</si>
  <si>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</si>
  <si>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</si>
  <si>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</si>
  <si>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</si>
  <si>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</si>
  <si>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</si>
  <si>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</si>
  <si>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</si>
  <si>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</si>
  <si>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</si>
  <si>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</si>
  <si>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</si>
  <si>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</si>
  <si>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</si>
  <si>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</si>
  <si>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</si>
  <si>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</si>
  <si>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</si>
  <si>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</si>
  <si>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</si>
  <si>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</si>
  <si>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</si>
  <si>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</si>
  <si>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</si>
  <si>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</si>
  <si>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</si>
  <si>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</si>
  <si>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</si>
  <si>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</si>
  <si>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</si>
  <si>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</si>
  <si>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</si>
  <si>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</si>
  <si>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</si>
  <si>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</si>
  <si>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</si>
  <si>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</si>
  <si>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</si>
  <si>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</si>
  <si>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</si>
  <si>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</si>
  <si>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</si>
  <si>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</si>
  <si>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</si>
  <si>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</si>
  <si>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</si>
  <si>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</si>
  <si>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</si>
  <si>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</si>
  <si>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</si>
  <si>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</si>
  <si>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</si>
  <si>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</si>
  <si>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</si>
  <si>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</si>
  <si>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</si>
  <si>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</si>
  <si>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</si>
  <si>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</si>
  <si>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</si>
  <si>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</si>
  <si>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</si>
  <si>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</si>
  <si>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</si>
  <si>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</si>
  <si>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</si>
  <si>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</si>
  <si>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</si>
  <si>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</si>
  <si>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</si>
  <si>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</si>
  <si>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</si>
  <si>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</si>
  <si>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</si>
  <si>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</si>
  <si>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</si>
  <si>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</si>
  <si>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</si>
  <si>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</si>
  <si>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</si>
  <si>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</si>
  <si>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</si>
  <si>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</si>
  <si>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</si>
  <si>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</si>
  <si>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</si>
  <si>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</si>
  <si>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</si>
  <si>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</si>
  <si>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</si>
  <si>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</si>
  <si>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</si>
  <si>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</si>
  <si>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</si>
  <si>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</si>
  <si>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</si>
  <si>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</si>
  <si>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</si>
  <si>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</si>
  <si>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</si>
  <si>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</si>
  <si>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</si>
  <si>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</si>
  <si>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</si>
  <si>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</si>
  <si>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</si>
  <si>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</si>
  <si>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</si>
  <si>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</si>
  <si>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</si>
  <si>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</si>
  <si>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</si>
  <si>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</si>
  <si>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</si>
  <si>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</si>
  <si>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</si>
  <si>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</si>
  <si>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</si>
  <si>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</si>
  <si>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</si>
  <si>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</si>
  <si>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</si>
  <si>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</si>
  <si>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</si>
  <si>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</si>
  <si>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</si>
  <si>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</si>
  <si>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</si>
  <si>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</si>
  <si>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</si>
  <si>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</si>
  <si>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</si>
  <si>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</si>
  <si>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</si>
  <si>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</si>
  <si>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</si>
  <si>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</si>
  <si>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</si>
  <si>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</si>
  <si>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</si>
  <si>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</si>
  <si>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</si>
  <si>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</si>
  <si>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</si>
  <si>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</si>
  <si>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</si>
  <si>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</si>
  <si>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</si>
  <si>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</si>
  <si>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</si>
  <si>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</si>
  <si>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</si>
  <si>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</si>
  <si>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</si>
  <si>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</si>
  <si>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</si>
  <si>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</si>
  <si>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</si>
  <si>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</si>
  <si>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</si>
  <si>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</si>
  <si>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</si>
  <si>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</si>
  <si>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</si>
  <si>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</si>
  <si>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</si>
  <si>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</si>
  <si>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</si>
  <si>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</si>
  <si>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</si>
  <si>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</si>
  <si>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</si>
  <si>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</si>
  <si>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</si>
  <si>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</si>
  <si>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</si>
  <si>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</si>
  <si>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</si>
  <si>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</si>
  <si>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</si>
  <si>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</si>
  <si>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</si>
  <si>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</si>
  <si>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</si>
  <si>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</si>
  <si>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</si>
  <si>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</si>
  <si>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</si>
  <si>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</si>
  <si>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</si>
  <si>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</si>
  <si>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</si>
  <si>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</si>
  <si>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</si>
  <si>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</si>
  <si>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</si>
  <si>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</si>
  <si>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</si>
  <si>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</si>
  <si>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</si>
  <si>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</si>
  <si>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</si>
  <si>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</si>
  <si>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</si>
  <si>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</si>
  <si>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</si>
  <si>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</si>
  <si>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</si>
  <si>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</si>
  <si>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</si>
  <si>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</si>
  <si>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</si>
  <si>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</si>
  <si>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</si>
  <si>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</si>
  <si>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</si>
  <si>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</si>
  <si>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</si>
  <si>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</si>
  <si>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</si>
  <si>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</si>
  <si>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</si>
  <si>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</si>
  <si>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</si>
  <si>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</si>
  <si>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</si>
  <si>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</si>
  <si>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</si>
  <si>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</si>
  <si>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</si>
  <si>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</si>
  <si>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</si>
  <si>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</si>
  <si>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</si>
  <si>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</si>
  <si>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</si>
  <si>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</si>
  <si>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</si>
  <si>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</si>
  <si>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</si>
  <si>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</si>
  <si>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</si>
  <si>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</si>
  <si>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</si>
  <si>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</si>
  <si>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</si>
  <si>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</si>
  <si>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</si>
  <si>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</si>
  <si>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</si>
  <si>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</si>
  <si>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</si>
  <si>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</si>
  <si>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</si>
  <si>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</si>
  <si>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</si>
  <si>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</si>
  <si>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</si>
  <si>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</si>
  <si>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</si>
  <si>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</si>
  <si>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</si>
  <si>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</si>
  <si>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</si>
  <si>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</si>
  <si>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</si>
  <si>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</si>
  <si>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</si>
  <si>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</si>
  <si>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</si>
  <si>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</si>
  <si>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</si>
  <si>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</si>
  <si>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</si>
  <si>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</si>
  <si>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</si>
  <si>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</si>
  <si>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</si>
  <si>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</si>
  <si>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</si>
  <si>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</si>
  <si>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</si>
  <si>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</si>
  <si>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</si>
  <si>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</si>
  <si>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</si>
  <si>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</si>
  <si>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</si>
  <si>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</si>
  <si>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</si>
  <si>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</si>
  <si>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</si>
  <si>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</si>
  <si>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</si>
  <si>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</si>
  <si>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</si>
  <si>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</si>
  <si>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</si>
  <si>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</si>
  <si>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</si>
  <si>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</si>
  <si>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</si>
  <si>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</si>
  <si>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</si>
  <si>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</si>
  <si>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</si>
  <si>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</si>
  <si>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</si>
  <si>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</si>
  <si>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</si>
  <si>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</si>
  <si>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</si>
  <si>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</si>
  <si>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</si>
  <si>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</si>
  <si>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</si>
  <si>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</si>
  <si>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</si>
  <si>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</si>
  <si>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</si>
  <si>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</si>
  <si>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</si>
  <si>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</si>
  <si>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</si>
  <si>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</si>
  <si>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</si>
  <si>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</si>
  <si>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</si>
  <si>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</si>
  <si>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</si>
  <si>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</si>
  <si>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</si>
  <si>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</si>
  <si>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</si>
  <si>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</si>
  <si>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</si>
  <si>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</si>
  <si>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</si>
  <si>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</si>
  <si>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</si>
  <si>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</si>
  <si>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</si>
  <si>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</si>
  <si>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</si>
  <si>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</si>
  <si>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</si>
  <si>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</si>
  <si>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</si>
  <si>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</si>
  <si>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</si>
  <si>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</si>
  <si>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</si>
  <si>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</si>
  <si>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</si>
  <si>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</si>
  <si>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</si>
  <si>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</si>
  <si>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</si>
  <si>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</si>
  <si>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</si>
  <si>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</si>
  <si>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</si>
  <si>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</si>
  <si>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</si>
  <si>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</si>
  <si>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</si>
  <si>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</si>
  <si>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</si>
  <si>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</si>
  <si>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</si>
  <si>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</si>
  <si>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</si>
  <si>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</si>
  <si>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</si>
  <si>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</si>
  <si>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</si>
  <si>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</si>
  <si>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</si>
  <si>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</si>
  <si>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</si>
  <si>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</si>
  <si>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</si>
  <si>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</si>
  <si>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</si>
  <si>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</si>
  <si>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</si>
  <si>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</si>
  <si>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</si>
  <si>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</si>
  <si>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</si>
  <si>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</si>
  <si>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</si>
  <si>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</si>
  <si>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</si>
  <si>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</si>
  <si>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</si>
  <si>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</si>
  <si>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</si>
  <si>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</si>
  <si>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</si>
  <si>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</si>
  <si>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</si>
  <si>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</si>
  <si>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</si>
  <si>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</si>
  <si>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</si>
  <si>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</si>
  <si>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</si>
  <si>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</si>
  <si>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</si>
  <si>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</si>
  <si>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</si>
  <si>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</si>
  <si>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</si>
  <si>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</si>
  <si>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</si>
  <si>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</si>
  <si>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</si>
  <si>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</si>
  <si>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</si>
  <si>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</si>
  <si>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</si>
  <si>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</si>
  <si>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</si>
  <si>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</si>
  <si>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</si>
  <si>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</si>
  <si>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</si>
  <si>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</si>
  <si>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</si>
  <si>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</si>
  <si>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</si>
  <si>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</si>
  <si>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</si>
  <si>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</si>
  <si>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</si>
  <si>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</si>
  <si>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</si>
  <si>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</si>
  <si>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</si>
  <si>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</si>
  <si>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</si>
  <si>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</si>
  <si>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</si>
  <si>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</si>
  <si>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</si>
  <si>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</si>
  <si>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</si>
  <si>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</si>
  <si>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</si>
  <si>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</si>
  <si>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</si>
  <si>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</si>
  <si>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</si>
  <si>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</si>
  <si>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</si>
  <si>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</si>
  <si>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</si>
  <si>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</si>
  <si>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</si>
  <si>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</si>
  <si>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</si>
  <si>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</si>
  <si>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</si>
  <si>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</si>
  <si>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</si>
  <si>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</si>
  <si>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</si>
  <si>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</si>
  <si>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</si>
  <si>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</si>
  <si>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</si>
  <si>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</si>
  <si>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</si>
  <si>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</si>
  <si>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</si>
  <si>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</si>
  <si>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</si>
  <si>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</si>
  <si>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</si>
  <si>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</si>
  <si>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</si>
  <si>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</si>
  <si>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</si>
  <si>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</si>
  <si>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</si>
  <si>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</si>
  <si>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</si>
  <si>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</si>
  <si>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</si>
  <si>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</si>
  <si>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</si>
  <si>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</si>
  <si>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</si>
  <si>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</si>
  <si>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</si>
  <si>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</si>
  <si>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</si>
  <si>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</si>
  <si>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</si>
  <si>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</si>
  <si>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</si>
  <si>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</si>
  <si>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</si>
  <si>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</si>
  <si>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</si>
  <si>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</si>
  <si>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</si>
  <si>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</si>
  <si>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</si>
  <si>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</si>
  <si>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</si>
  <si>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</si>
  <si>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</si>
  <si>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</si>
  <si>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</si>
  <si>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</si>
  <si>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</si>
  <si>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</si>
  <si>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</si>
  <si>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</si>
  <si>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</si>
  <si>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</si>
  <si>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</si>
  <si>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</si>
  <si>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</si>
  <si>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</si>
  <si>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</si>
  <si>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</si>
  <si>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</si>
  <si>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</si>
  <si>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</si>
  <si>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</si>
  <si>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</si>
  <si>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</si>
  <si>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</si>
  <si>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</si>
  <si>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</si>
  <si>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</si>
  <si>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</si>
  <si>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</si>
  <si>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</si>
  <si>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</si>
  <si>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</si>
  <si>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</si>
  <si>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</si>
  <si>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</si>
  <si>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</si>
  <si>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</si>
  <si>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</si>
  <si>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</si>
  <si>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</si>
  <si>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</si>
  <si>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</si>
  <si>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</si>
  <si>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</si>
  <si>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</si>
  <si>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</si>
  <si>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</si>
  <si>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</si>
  <si>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</si>
  <si>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</si>
  <si>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</si>
  <si>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</si>
  <si>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</si>
  <si>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</si>
  <si>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</si>
  <si>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</si>
  <si>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</si>
  <si>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</si>
  <si>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</si>
  <si>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</si>
  <si>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</si>
  <si>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</si>
  <si>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</si>
  <si>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</si>
  <si>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</si>
  <si>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</si>
  <si>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</si>
  <si>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</si>
  <si>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</si>
  <si>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</si>
  <si>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</si>
  <si>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</si>
  <si>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</si>
  <si>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</si>
  <si>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</si>
  <si>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</si>
  <si>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</si>
  <si>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</si>
  <si>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</si>
  <si>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</si>
  <si>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</si>
  <si>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</si>
  <si>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</si>
  <si>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</si>
  <si>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</si>
  <si>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</si>
  <si>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</si>
  <si>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</si>
  <si>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</si>
  <si>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</si>
  <si>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</si>
  <si>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</si>
  <si>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</si>
  <si>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</si>
  <si>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</si>
  <si>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</si>
  <si>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</si>
  <si>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</si>
  <si>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</si>
  <si>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</si>
  <si>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</si>
  <si>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</si>
  <si>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</si>
  <si>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</si>
  <si>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</si>
  <si>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</si>
  <si>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</si>
  <si>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</si>
  <si>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</si>
  <si>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</si>
  <si>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</si>
  <si>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</si>
  <si>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</si>
  <si>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</si>
  <si>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</si>
  <si>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</si>
  <si>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</si>
  <si>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</si>
  <si>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</si>
  <si>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</si>
  <si>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</si>
  <si>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</si>
  <si>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</si>
  <si>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</si>
  <si>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</si>
  <si>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</si>
  <si>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</si>
  <si>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</si>
  <si>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</si>
  <si>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</si>
  <si>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</si>
  <si>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</si>
  <si>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</si>
  <si>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</si>
  <si>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</si>
  <si>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</si>
  <si>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</si>
  <si>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</si>
  <si>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</si>
  <si>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</si>
  <si>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</si>
  <si>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</si>
  <si>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</si>
  <si>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</si>
  <si>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</si>
  <si>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</si>
  <si>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</si>
  <si>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</si>
  <si>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</si>
  <si>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</si>
  <si>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</si>
  <si>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</si>
  <si>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</si>
  <si>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</si>
  <si>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</si>
  <si>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</si>
  <si>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</si>
  <si>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</si>
  <si>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</si>
  <si>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</si>
  <si>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</si>
  <si>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</si>
  <si>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</si>
  <si>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</si>
  <si>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</si>
  <si>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</si>
  <si>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</si>
  <si>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</si>
  <si>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</si>
  <si>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</si>
  <si>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</si>
  <si>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</si>
  <si>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</si>
  <si>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</si>
  <si>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</si>
  <si>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</si>
  <si>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</si>
  <si>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</si>
  <si>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</si>
  <si>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</si>
  <si>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</si>
  <si>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</si>
  <si>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</si>
  <si>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</si>
  <si>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</si>
  <si>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</si>
  <si>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</si>
  <si>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</si>
  <si>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</si>
  <si>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</si>
  <si>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</si>
  <si>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</si>
  <si>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</si>
  <si>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</si>
  <si>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</si>
  <si>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</si>
  <si>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</si>
  <si>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</si>
  <si>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</si>
  <si>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</si>
  <si>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</si>
  <si>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</si>
  <si>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</si>
  <si>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</si>
  <si>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</si>
  <si>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</si>
  <si>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</si>
  <si>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</si>
  <si>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</si>
  <si>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</si>
  <si>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</si>
  <si>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</si>
  <si>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</si>
  <si>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</si>
  <si>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</si>
  <si>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</si>
  <si>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</si>
  <si>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</si>
  <si>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</si>
  <si>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</si>
  <si>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</si>
  <si>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</si>
  <si>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</si>
  <si>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</si>
  <si>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</si>
  <si>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</si>
  <si>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</si>
  <si>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</si>
  <si>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</si>
  <si>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</si>
  <si>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</si>
  <si>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</si>
  <si>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</si>
  <si>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</si>
  <si>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</si>
  <si>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</si>
  <si>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</si>
  <si>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</si>
  <si>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</si>
  <si>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</si>
  <si>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</si>
  <si>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</si>
  <si>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</si>
  <si>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</si>
  <si>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</si>
  <si>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</si>
  <si>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</si>
  <si>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</si>
  <si>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</si>
  <si>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</si>
  <si>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</si>
  <si>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</si>
  <si>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</si>
  <si>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</si>
  <si>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</si>
  <si>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</si>
  <si>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</si>
  <si>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</si>
  <si>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</si>
  <si>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</si>
  <si>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</si>
  <si>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</si>
  <si>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</si>
  <si>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</si>
  <si>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</si>
  <si>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</si>
  <si>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</si>
  <si>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</si>
  <si>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</si>
  <si>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</si>
  <si>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</si>
  <si>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</si>
  <si>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</si>
  <si>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</si>
  <si>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</si>
  <si>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</si>
  <si>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</si>
  <si>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</si>
  <si>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</si>
  <si>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</si>
  <si>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</si>
  <si>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</si>
  <si>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</si>
  <si>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</si>
  <si>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</si>
  <si>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</si>
  <si>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</si>
  <si>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</si>
  <si>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</si>
  <si>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</si>
  <si>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</si>
  <si>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</si>
  <si>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</si>
  <si>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</si>
  <si>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</si>
  <si>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</si>
  <si>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</si>
  <si>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</si>
  <si>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</si>
  <si>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</si>
  <si>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</si>
  <si>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</si>
  <si>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</si>
  <si>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</si>
  <si>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</si>
  <si>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</si>
  <si>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</si>
  <si>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</si>
  <si>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</si>
  <si>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</si>
  <si>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</si>
  <si>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</si>
  <si>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</si>
  <si>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</si>
  <si>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</si>
  <si>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</si>
  <si>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</si>
  <si>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</si>
  <si>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</si>
  <si>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</si>
  <si>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</si>
  <si>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</si>
  <si>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</si>
  <si>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</si>
  <si>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</si>
  <si>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</si>
  <si>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</si>
  <si>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</si>
  <si>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</si>
  <si>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</si>
  <si>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</si>
  <si>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</si>
  <si>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</si>
  <si>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</si>
  <si>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</si>
  <si>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</si>
  <si>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</si>
  <si>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</si>
  <si>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</si>
  <si>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</si>
  <si>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</si>
  <si>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</si>
  <si>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</si>
  <si>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</si>
  <si>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</si>
  <si>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</si>
  <si>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</si>
  <si>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</si>
  <si>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</si>
  <si>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</si>
  <si>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</si>
  <si>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</si>
  <si>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</si>
  <si>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</si>
  <si>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</si>
  <si>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</si>
  <si>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</si>
  <si>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</si>
  <si>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</si>
  <si>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</si>
  <si>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</si>
  <si>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</si>
  <si>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</si>
  <si>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</si>
  <si>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</si>
  <si>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</si>
  <si>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</si>
  <si>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</si>
  <si>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</si>
  <si>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</si>
  <si>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</si>
  <si>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</si>
  <si>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</si>
  <si>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</si>
  <si>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</si>
  <si>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</si>
  <si>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</si>
  <si>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</si>
  <si>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</si>
  <si>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</si>
  <si>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</si>
  <si>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</si>
  <si>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</si>
  <si>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</si>
  <si>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</si>
  <si>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</si>
  <si>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</si>
  <si>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</si>
  <si>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</si>
  <si>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</si>
  <si>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</si>
  <si>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</si>
  <si>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</si>
  <si>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</si>
  <si>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</si>
  <si>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</si>
  <si>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</si>
  <si>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</si>
  <si>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</si>
  <si>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</si>
  <si>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</si>
  <si>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</si>
  <si>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</si>
  <si>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</si>
  <si>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</si>
  <si>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</si>
  <si>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</si>
  <si>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</si>
  <si>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</si>
  <si>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</si>
  <si>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</si>
  <si>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</si>
  <si>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</si>
  <si>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</si>
  <si>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</si>
  <si>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</si>
  <si>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</si>
  <si>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</si>
  <si>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</si>
  <si>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</si>
  <si>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</si>
  <si>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</si>
  <si>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</si>
  <si>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</si>
  <si>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</si>
  <si>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</si>
  <si>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</si>
  <si>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</si>
  <si>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</si>
  <si>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</si>
  <si>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</si>
  <si>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</si>
  <si>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</si>
  <si>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</si>
  <si>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</si>
  <si>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</si>
  <si>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</si>
  <si>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</si>
  <si>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</si>
  <si>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</si>
  <si>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</si>
  <si>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</si>
  <si>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</si>
  <si>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</si>
  <si>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</si>
  <si>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</si>
  <si>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</si>
  <si>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</si>
  <si>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</si>
  <si>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</si>
  <si>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</si>
  <si>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</si>
  <si>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</si>
  <si>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</si>
  <si>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</si>
  <si>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</si>
  <si>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</si>
  <si>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</si>
  <si>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</si>
  <si>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</si>
  <si>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</si>
  <si>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</si>
  <si>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</si>
  <si>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</si>
  <si>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</si>
  <si>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</si>
  <si>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</si>
  <si>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</si>
  <si>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</si>
  <si>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</si>
  <si>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</si>
  <si>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</si>
  <si>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</si>
  <si>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</si>
  <si>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</si>
  <si>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</si>
  <si>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</si>
  <si>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</si>
  <si>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</si>
  <si>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</si>
  <si>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</si>
  <si>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</si>
  <si>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</si>
  <si>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</si>
  <si>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</si>
  <si>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</si>
  <si>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</si>
  <si>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</si>
  <si>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</si>
  <si>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</si>
  <si>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</si>
  <si>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</si>
  <si>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</si>
  <si>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</si>
  <si>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</si>
  <si>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</si>
  <si>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</si>
  <si>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</si>
  <si>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</si>
  <si>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</si>
  <si>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</si>
  <si>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</si>
  <si>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</si>
  <si>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</si>
  <si>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</si>
  <si>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</si>
  <si>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</si>
  <si>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</si>
  <si>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</si>
  <si>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</si>
  <si>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</si>
  <si>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</si>
  <si>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</si>
  <si>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</si>
  <si>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</si>
  <si>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</si>
  <si>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</si>
  <si>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</si>
  <si>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</si>
  <si>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</si>
  <si>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</si>
  <si>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</si>
  <si>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</si>
  <si>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</si>
  <si>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</si>
  <si>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</si>
  <si>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</si>
  <si>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</si>
  <si>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</si>
  <si>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</si>
  <si>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</si>
  <si>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</si>
  <si>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</si>
  <si>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</si>
  <si>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</si>
  <si>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</si>
  <si>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</si>
  <si>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</si>
  <si>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</si>
  <si>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</si>
  <si>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</si>
  <si>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</si>
  <si>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</si>
  <si>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</si>
  <si>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</si>
  <si>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</si>
  <si>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</si>
  <si>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</si>
  <si>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</si>
  <si>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</si>
  <si>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</si>
  <si>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</si>
  <si>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</si>
  <si>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</si>
  <si>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</si>
  <si>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</si>
  <si>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</si>
  <si>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</si>
  <si>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</si>
  <si>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</si>
  <si>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</si>
  <si>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</si>
  <si>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</si>
  <si>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</si>
  <si>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</si>
  <si>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</si>
  <si>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</si>
  <si>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</si>
  <si>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</si>
  <si>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</si>
  <si>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</si>
  <si>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</si>
  <si>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</si>
  <si>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</si>
  <si>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</si>
  <si>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</si>
  <si>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</si>
  <si>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</si>
  <si>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</si>
  <si>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</si>
  <si>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</si>
  <si>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</si>
  <si>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</si>
  <si>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</si>
  <si>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</si>
  <si>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</si>
  <si>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</si>
  <si>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</si>
  <si>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</si>
  <si>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</si>
  <si>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</si>
  <si>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</si>
  <si>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</si>
  <si>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</si>
  <si>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</si>
  <si>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</si>
  <si>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</si>
  <si>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</si>
  <si>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</si>
  <si>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</si>
  <si>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</si>
  <si>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</si>
  <si>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</si>
  <si>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</si>
  <si>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</si>
  <si>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</si>
  <si>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</si>
  <si>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</si>
  <si>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</si>
  <si>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</si>
  <si>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</si>
  <si>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</si>
  <si>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</si>
  <si>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</si>
  <si>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</si>
  <si>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</si>
  <si>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</si>
  <si>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</si>
  <si>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</si>
  <si>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</si>
  <si>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</si>
  <si>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</si>
  <si>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</si>
  <si>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</si>
  <si>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</si>
  <si>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</si>
  <si>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</si>
  <si>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</si>
  <si>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</si>
  <si>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</si>
  <si>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</si>
  <si>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</si>
  <si>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</si>
  <si>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</si>
  <si>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</si>
  <si>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</si>
  <si>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</si>
  <si>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</si>
  <si>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</si>
  <si>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</si>
  <si>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</si>
  <si>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</si>
  <si>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</si>
  <si>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</si>
  <si>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</si>
  <si>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</si>
  <si>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</si>
  <si>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</si>
  <si>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</si>
  <si>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</si>
  <si>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</si>
  <si>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</si>
  <si>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</si>
  <si>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</si>
  <si>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</si>
  <si>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</si>
  <si>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</si>
  <si>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</si>
  <si>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</si>
  <si>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</si>
  <si>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</si>
  <si>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</si>
  <si>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</si>
  <si>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</si>
  <si>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</si>
  <si>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</si>
  <si>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</si>
  <si>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</si>
  <si>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</si>
  <si>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</si>
  <si>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</si>
  <si>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</si>
  <si>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</si>
  <si>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</si>
  <si>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</si>
  <si>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</si>
  <si>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</si>
  <si>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</si>
  <si>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</si>
  <si>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</si>
  <si>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</si>
  <si>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</si>
  <si>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</si>
  <si>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</si>
  <si>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</si>
  <si>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</si>
  <si>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</si>
  <si>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</si>
  <si>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</si>
  <si>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</si>
  <si>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</si>
  <si>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</si>
  <si>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</si>
  <si>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</si>
  <si>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</si>
  <si>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</si>
  <si>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</si>
  <si>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</si>
  <si>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</si>
  <si>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</si>
  <si>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</si>
  <si>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</si>
  <si>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</si>
  <si>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</si>
  <si>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</si>
  <si>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</si>
  <si>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</si>
  <si>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</si>
  <si>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</si>
  <si>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</si>
  <si>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</si>
  <si>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</si>
  <si>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</si>
  <si>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</si>
  <si>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</si>
  <si>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</si>
  <si>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</si>
  <si>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</si>
  <si>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</si>
  <si>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</si>
  <si>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</si>
  <si>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</si>
  <si>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</si>
  <si>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</si>
  <si>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</si>
  <si>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</si>
  <si>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</si>
  <si>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</si>
  <si>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</si>
  <si>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</si>
  <si>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</si>
  <si>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</si>
  <si>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</si>
  <si>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</si>
  <si>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</si>
  <si>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</si>
  <si>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</si>
  <si>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</si>
  <si>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</si>
  <si>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</si>
  <si>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</si>
  <si>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</si>
  <si>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</si>
  <si>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</si>
  <si>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</si>
  <si>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</si>
  <si>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</si>
  <si>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</si>
  <si>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</si>
  <si>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</si>
  <si>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</si>
  <si>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</si>
  <si>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</si>
  <si>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</si>
  <si>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</si>
  <si>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</si>
  <si>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</si>
  <si>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</si>
  <si>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</si>
  <si>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</si>
  <si>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</si>
  <si>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</si>
  <si>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</si>
  <si>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</si>
  <si>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</si>
  <si>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</si>
  <si>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</si>
  <si>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</si>
  <si>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</si>
  <si>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</si>
  <si>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</si>
  <si>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</si>
  <si>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</si>
  <si>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</si>
  <si>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</si>
  <si>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</si>
  <si>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</si>
  <si>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</si>
  <si>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</si>
  <si>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</si>
  <si>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</si>
  <si>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</si>
  <si>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</si>
  <si>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</si>
  <si>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</si>
  <si>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</si>
  <si>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</si>
  <si>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</si>
  <si>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</si>
  <si>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</si>
  <si>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</si>
  <si>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</si>
  <si>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</si>
  <si>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</si>
  <si>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</si>
  <si>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</si>
  <si>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</si>
  <si>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</si>
  <si>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</si>
  <si>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</si>
  <si>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</si>
  <si>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</si>
  <si>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</si>
  <si>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</si>
  <si>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</si>
  <si>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</si>
  <si>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</si>
  <si>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</si>
  <si>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</si>
  <si>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</si>
  <si>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</si>
  <si>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</si>
  <si>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</si>
  <si>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</si>
  <si>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</si>
  <si>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</si>
  <si>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</si>
  <si>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</si>
  <si>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</si>
  <si>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</si>
  <si>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</si>
  <si>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</si>
  <si>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</si>
  <si>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</si>
  <si>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</si>
  <si>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</si>
  <si>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</si>
  <si>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</si>
  <si>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</si>
  <si>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</si>
  <si>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</si>
  <si>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</si>
  <si>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</si>
  <si>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</si>
  <si>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</si>
  <si>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</si>
  <si>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</si>
  <si>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</si>
  <si>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</si>
  <si>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</si>
  <si>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</si>
  <si>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</si>
  <si>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</si>
  <si>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</si>
  <si>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</si>
  <si>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</si>
  <si>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</si>
  <si>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</si>
  <si>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</si>
  <si>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</si>
  <si>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</si>
  <si>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</si>
  <si>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</si>
  <si>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</si>
  <si>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</si>
  <si>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</si>
  <si>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</si>
  <si>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</si>
  <si>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</si>
  <si>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</si>
  <si>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</si>
  <si>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</si>
  <si>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</si>
  <si>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</si>
  <si>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</si>
  <si>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</si>
  <si>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</si>
  <si>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</si>
  <si>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</si>
  <si>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</si>
  <si>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</si>
  <si>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</si>
  <si>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</si>
  <si>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</si>
  <si>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</si>
  <si>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</si>
  <si>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</si>
  <si>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</si>
  <si>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</si>
  <si>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</si>
  <si>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</si>
  <si>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</si>
  <si>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</si>
  <si>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</si>
  <si>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</si>
  <si>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</si>
  <si>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</si>
  <si>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</si>
  <si>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</si>
  <si>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</si>
  <si>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</si>
  <si>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</si>
  <si>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</si>
  <si>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</si>
  <si>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</si>
  <si>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</si>
  <si>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</si>
  <si>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</si>
  <si>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</si>
  <si>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</si>
  <si>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</si>
  <si>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</si>
  <si>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</si>
  <si>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</si>
  <si>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</si>
  <si>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</si>
  <si>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</si>
  <si>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</si>
  <si>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</si>
  <si>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</si>
  <si>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</si>
  <si>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</si>
  <si>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</si>
  <si>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</si>
  <si>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</si>
  <si>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</si>
  <si>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</si>
  <si>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</si>
  <si>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</si>
  <si>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</si>
  <si>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</si>
  <si>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</si>
  <si>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</si>
  <si>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</si>
  <si>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</si>
  <si>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</si>
  <si>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</si>
  <si>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</si>
  <si>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</si>
  <si>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</si>
  <si>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</si>
  <si>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</si>
  <si>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</si>
  <si>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</si>
  <si>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</si>
  <si>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</si>
  <si>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</si>
  <si>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</si>
  <si>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</si>
  <si>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</si>
  <si>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</si>
  <si>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</si>
  <si>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</si>
  <si>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</si>
  <si>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</si>
  <si>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</si>
  <si>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</si>
  <si>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</si>
  <si>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</si>
  <si>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</si>
  <si>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</si>
  <si>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</si>
  <si>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</si>
  <si>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</si>
  <si>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</si>
  <si>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</si>
  <si>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</si>
  <si>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</si>
  <si>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</si>
  <si>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</si>
  <si>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</si>
  <si>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</si>
  <si>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</si>
  <si>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</si>
  <si>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</si>
  <si>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</si>
  <si>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</si>
  <si>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</si>
  <si>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</si>
  <si>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</si>
  <si>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</si>
  <si>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</si>
  <si>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</si>
  <si>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</si>
  <si>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</si>
  <si>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</si>
  <si>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</si>
  <si>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</si>
  <si>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</si>
  <si>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</si>
  <si>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</si>
  <si>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</si>
  <si>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</si>
  <si>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</si>
  <si>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</si>
  <si>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</si>
  <si>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</si>
  <si>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</si>
  <si>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</si>
  <si>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</si>
  <si>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</si>
  <si>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</si>
  <si>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</si>
  <si>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</si>
  <si>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</si>
  <si>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</si>
  <si>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</si>
  <si>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</si>
  <si>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</si>
  <si>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</si>
  <si>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</si>
  <si>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</si>
  <si>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</si>
  <si>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</si>
  <si>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</si>
  <si>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</si>
  <si>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</si>
  <si>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</si>
  <si>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</si>
  <si>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</si>
  <si>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</si>
  <si>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</si>
  <si>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</si>
  <si>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</si>
  <si>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</si>
  <si>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</si>
  <si>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</si>
  <si>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</si>
  <si>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</si>
  <si>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</si>
  <si>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</si>
  <si>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</si>
  <si>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</si>
  <si>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</si>
  <si>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</si>
  <si>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</si>
  <si>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</si>
  <si>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</si>
  <si>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</si>
  <si>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</si>
  <si>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</si>
  <si>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</si>
  <si>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</si>
  <si>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</si>
  <si>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</si>
  <si>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</si>
  <si>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</si>
  <si>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</si>
  <si>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</si>
  <si>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</si>
  <si>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</si>
  <si>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</si>
  <si>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</si>
  <si>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</si>
  <si>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</si>
  <si>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</si>
  <si>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</si>
  <si>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</si>
  <si>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</si>
  <si>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</si>
  <si>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</si>
  <si>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</si>
  <si>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</si>
  <si>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</si>
  <si>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</si>
  <si>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</si>
  <si>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</si>
  <si>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</si>
  <si>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</si>
  <si>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</si>
  <si>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</si>
  <si>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</si>
  <si>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</si>
  <si>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</si>
  <si>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</si>
  <si>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</si>
  <si>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</si>
  <si>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</si>
  <si>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</si>
  <si>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</si>
  <si>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</si>
  <si>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</si>
  <si>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</si>
  <si>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</si>
  <si>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</si>
  <si>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</si>
  <si>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</si>
  <si>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</si>
  <si>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</si>
  <si>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</si>
  <si>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</si>
  <si>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</si>
  <si>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</si>
  <si>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</si>
  <si>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</si>
  <si>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</si>
  <si>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</si>
  <si>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</si>
  <si>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</si>
  <si>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</si>
  <si>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</si>
  <si>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</si>
  <si>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</si>
  <si>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</si>
  <si>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</si>
  <si>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</si>
  <si>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</si>
  <si>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</si>
  <si>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</si>
  <si>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</si>
  <si>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</si>
  <si>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</si>
  <si>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</si>
  <si>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</si>
  <si>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</si>
  <si>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</si>
  <si>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</si>
  <si>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</si>
  <si>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</si>
  <si>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</si>
  <si>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</si>
  <si>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</si>
  <si>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</si>
  <si>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</si>
  <si>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</si>
  <si>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</si>
  <si>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</si>
  <si>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</si>
  <si>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</si>
  <si>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</si>
  <si>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</si>
  <si>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</si>
  <si>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</si>
  <si>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</si>
  <si>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</si>
  <si>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</si>
  <si>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</si>
  <si>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</si>
  <si>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</si>
  <si>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</si>
  <si>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</si>
  <si>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</si>
  <si>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</si>
  <si>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</si>
  <si>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</si>
  <si>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</si>
  <si>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</si>
  <si>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</si>
  <si>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</si>
  <si>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</si>
  <si>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</si>
  <si>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</si>
  <si>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</si>
  <si>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</si>
  <si>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</si>
  <si>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</si>
  <si>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</si>
  <si>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</si>
  <si>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</si>
  <si>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</si>
  <si>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</si>
  <si>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</si>
  <si>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</si>
  <si>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</si>
  <si>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</si>
  <si>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</si>
  <si>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</si>
  <si>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</si>
  <si>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</si>
  <si>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</si>
  <si>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</si>
  <si>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</si>
  <si>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</si>
  <si>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</si>
  <si>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</si>
  <si>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</si>
  <si>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</si>
  <si>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</si>
  <si>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</si>
  <si>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</si>
  <si>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</si>
  <si>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</si>
  <si>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</si>
  <si>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</si>
  <si>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</si>
  <si>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</si>
  <si>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</si>
  <si>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</si>
  <si>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</si>
  <si>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</si>
  <si>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</si>
  <si>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</si>
  <si>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</si>
  <si>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</si>
  <si>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</si>
  <si>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</si>
  <si>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</si>
  <si>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</si>
  <si>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</si>
  <si>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</si>
  <si>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</si>
  <si>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</si>
  <si>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</si>
  <si>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</si>
  <si>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</si>
  <si>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</si>
  <si>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</si>
  <si>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</si>
  <si>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</si>
  <si>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</si>
  <si>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</si>
  <si>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</si>
  <si>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</si>
  <si>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</si>
  <si>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</si>
  <si>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</si>
  <si>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</si>
  <si>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</si>
  <si>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</si>
  <si>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</si>
  <si>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</si>
  <si>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</si>
  <si>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</si>
  <si>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</si>
  <si>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</si>
  <si>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</si>
  <si>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</si>
  <si>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</si>
  <si>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</si>
  <si>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</si>
  <si>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</si>
  <si>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</si>
  <si>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</si>
  <si>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</si>
  <si>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</si>
  <si>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</si>
  <si>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</si>
  <si>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</si>
  <si>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</si>
  <si>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</si>
  <si>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</si>
  <si>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</si>
  <si>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</si>
  <si>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</si>
  <si>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</si>
  <si>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</si>
  <si>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</si>
  <si>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</si>
  <si>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</si>
  <si>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</si>
  <si>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</si>
  <si>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</si>
  <si>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</si>
  <si>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</si>
  <si>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</si>
  <si>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</si>
  <si>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</si>
  <si>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</si>
  <si>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</si>
  <si>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</si>
  <si>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</si>
  <si>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</si>
  <si>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</si>
  <si>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</si>
  <si>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</si>
  <si>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</si>
  <si>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</si>
  <si>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</si>
  <si>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</si>
  <si>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</si>
  <si>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</si>
  <si>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</si>
  <si>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</si>
  <si>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</si>
  <si>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</si>
  <si>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</si>
  <si>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</si>
  <si>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</si>
  <si>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</si>
  <si>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</si>
  <si>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</si>
  <si>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</si>
  <si>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</si>
  <si>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</si>
  <si>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</si>
  <si>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</si>
  <si>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</si>
  <si>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</si>
  <si>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</si>
  <si>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</si>
  <si>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</si>
  <si>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</si>
  <si>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</si>
  <si>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</si>
  <si>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</si>
  <si>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</si>
  <si>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</si>
  <si>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</si>
  <si>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</si>
  <si>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</si>
  <si>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</si>
  <si>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</si>
  <si>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</si>
  <si>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</si>
  <si>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</si>
  <si>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</si>
  <si>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</si>
  <si>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</si>
  <si>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</si>
  <si>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</si>
  <si>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</si>
  <si>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</si>
  <si>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</si>
  <si>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</si>
  <si>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</si>
  <si>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</si>
  <si>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</si>
  <si>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</si>
  <si>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</si>
  <si>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</si>
  <si>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</si>
  <si>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</si>
  <si>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</si>
  <si>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</si>
  <si>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</si>
  <si>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</si>
  <si>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</si>
  <si>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</si>
  <si>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</si>
  <si>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</si>
  <si>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</si>
  <si>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</si>
  <si>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</si>
  <si>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</si>
  <si>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</si>
  <si>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</si>
  <si>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</si>
  <si>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</si>
  <si>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</si>
  <si>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</si>
  <si>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</si>
  <si>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</si>
  <si>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</si>
  <si>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</si>
  <si>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</si>
  <si>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</si>
  <si>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</si>
  <si>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</si>
  <si>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</si>
  <si>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</si>
  <si>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</si>
  <si>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</si>
  <si>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</si>
  <si>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</si>
  <si>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</si>
  <si>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</si>
  <si>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</si>
  <si>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</si>
  <si>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</si>
  <si>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</si>
  <si>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</si>
  <si>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</si>
  <si>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</si>
  <si>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</si>
  <si>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</si>
  <si>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</si>
  <si>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</si>
  <si>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</si>
  <si>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</si>
  <si>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</si>
  <si>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</si>
  <si>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</si>
  <si>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</si>
  <si>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</si>
  <si>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</si>
  <si>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</si>
  <si>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</si>
  <si>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</si>
  <si>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</si>
  <si>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</si>
  <si>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</si>
  <si>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</si>
  <si>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</si>
  <si>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</si>
  <si>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</si>
  <si>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</si>
  <si>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</si>
  <si>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</si>
  <si>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</si>
  <si>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</si>
  <si>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</si>
  <si>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</si>
  <si>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</si>
  <si>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</si>
  <si>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</si>
  <si>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</si>
  <si>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</si>
  <si>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</si>
  <si>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</si>
  <si>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</si>
  <si>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</si>
  <si>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</si>
  <si>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</si>
  <si>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</si>
  <si>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</si>
  <si>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</si>
  <si>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</si>
  <si>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</si>
  <si>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</si>
  <si>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</si>
  <si>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</si>
  <si>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</si>
  <si>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</si>
  <si>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</si>
  <si>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</si>
  <si>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</si>
  <si>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</si>
  <si>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</si>
  <si>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</si>
  <si>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</si>
  <si>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</si>
  <si>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</si>
  <si>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</si>
  <si>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</si>
  <si>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</si>
  <si>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</si>
  <si>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</si>
  <si>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</si>
  <si>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</si>
  <si>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</si>
  <si>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</si>
  <si>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</si>
  <si>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</si>
  <si>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</si>
  <si>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</si>
  <si>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</si>
  <si>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</si>
  <si>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</si>
  <si>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</si>
  <si>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</si>
  <si>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</si>
  <si>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</si>
  <si>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</si>
  <si>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</si>
  <si>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</si>
  <si>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</si>
  <si>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</si>
  <si>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</si>
  <si>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</si>
  <si>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</si>
  <si>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</si>
  <si>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</si>
  <si>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</si>
  <si>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</si>
  <si>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</si>
  <si>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</si>
  <si>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</si>
  <si>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</si>
  <si>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</si>
  <si>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</si>
  <si>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</si>
  <si>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</si>
  <si>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</si>
  <si>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</si>
  <si>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</si>
  <si>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</si>
  <si>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</si>
  <si>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</si>
  <si>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</si>
  <si>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</si>
  <si>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</si>
  <si>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</si>
  <si>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</si>
  <si>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</si>
  <si>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</si>
  <si>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</si>
  <si>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</si>
  <si>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</si>
  <si>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</si>
  <si>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</si>
  <si>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</si>
  <si>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</si>
  <si>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</si>
  <si>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</si>
  <si>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</si>
  <si>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</si>
  <si>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</si>
  <si>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</si>
  <si>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</si>
  <si>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</si>
  <si>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</si>
  <si>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</si>
  <si>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</si>
  <si>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</si>
  <si>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</si>
  <si>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</si>
  <si>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</si>
  <si>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</si>
  <si>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</si>
  <si>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</si>
  <si>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</si>
  <si>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</si>
  <si>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</si>
  <si>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</si>
  <si>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</si>
  <si>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</si>
  <si>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</si>
  <si>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</si>
  <si>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</si>
  <si>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</si>
  <si>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</si>
  <si>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</si>
  <si>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</si>
  <si>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</si>
  <si>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</si>
  <si>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</si>
  <si>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</si>
  <si>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</si>
  <si>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</si>
  <si>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</si>
  <si>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</si>
  <si>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</si>
  <si>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</si>
  <si>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</si>
  <si>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</si>
  <si>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</si>
  <si>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</si>
  <si>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</si>
  <si>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</si>
  <si>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</si>
  <si>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</si>
  <si>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</si>
  <si>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</si>
  <si>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</si>
  <si>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</si>
  <si>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</si>
  <si>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</si>
  <si>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</si>
  <si>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</si>
  <si>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</si>
  <si>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</si>
  <si>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</si>
  <si>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</si>
  <si>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</si>
  <si>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</si>
  <si>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</si>
  <si>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</si>
  <si>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</si>
  <si>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</si>
  <si>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</si>
  <si>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</si>
  <si>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</si>
  <si>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</si>
  <si>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</si>
  <si>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</si>
  <si>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</si>
  <si>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</si>
  <si>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</si>
  <si>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</si>
  <si>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</si>
  <si>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</si>
  <si>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</si>
  <si>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</si>
  <si>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</si>
  <si>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</si>
  <si>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</si>
  <si>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</si>
  <si>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</si>
  <si>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</si>
  <si>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</si>
  <si>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</si>
  <si>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</si>
  <si>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</si>
  <si>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</si>
  <si>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</si>
  <si>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</si>
  <si>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</si>
  <si>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</si>
  <si>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</si>
  <si>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</si>
  <si>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</si>
  <si>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</si>
  <si>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</si>
  <si>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</si>
  <si>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</si>
  <si>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</si>
  <si>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</si>
  <si>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</si>
  <si>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</si>
  <si>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</si>
  <si>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</si>
  <si>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</si>
  <si>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</si>
  <si>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</si>
  <si>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</si>
  <si>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</si>
  <si>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</si>
  <si>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</si>
  <si>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</si>
  <si>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</si>
  <si>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</si>
  <si>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</si>
  <si>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</si>
  <si>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</si>
  <si>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</si>
  <si>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</si>
  <si>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</si>
  <si>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</si>
  <si>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</si>
  <si>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</si>
  <si>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</si>
  <si>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</si>
  <si>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</si>
  <si>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</si>
  <si>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</si>
  <si>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</si>
  <si>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</si>
  <si>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</si>
  <si>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</si>
  <si>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</si>
  <si>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</si>
  <si>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</si>
  <si>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</si>
  <si>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</si>
  <si>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</si>
  <si>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</si>
  <si>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</si>
  <si>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</si>
  <si>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</si>
  <si>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</si>
  <si>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</si>
  <si>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</si>
  <si>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</si>
  <si>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</si>
  <si>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</si>
  <si>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</si>
  <si>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</si>
  <si>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</si>
  <si>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</si>
  <si>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</si>
  <si>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</si>
  <si>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</si>
  <si>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</si>
  <si>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</si>
  <si>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</si>
  <si>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</si>
  <si>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</si>
  <si>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</si>
  <si>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</si>
  <si>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</si>
  <si>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</si>
  <si>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</si>
  <si>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</si>
  <si>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</si>
  <si>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</si>
  <si>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</si>
  <si>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</si>
  <si>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</si>
  <si>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</si>
  <si>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</si>
  <si>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</si>
  <si>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</si>
  <si>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</si>
  <si>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</si>
  <si>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</si>
  <si>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</si>
  <si>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</si>
  <si>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</si>
  <si>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</si>
  <si>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</si>
  <si>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</si>
  <si>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</si>
  <si>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</si>
  <si>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</si>
  <si>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</si>
  <si>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</si>
  <si>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</si>
  <si>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</si>
  <si>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</si>
  <si>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</si>
  <si>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</si>
  <si>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</si>
  <si>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</si>
  <si>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</si>
  <si>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</si>
  <si>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</si>
  <si>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</si>
  <si>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</si>
  <si>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</si>
  <si>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</si>
  <si>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</si>
  <si>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</si>
  <si>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</si>
  <si>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</si>
  <si>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</si>
  <si>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</si>
  <si>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</si>
  <si>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</si>
  <si>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</si>
  <si>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</si>
  <si>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</si>
  <si>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</si>
  <si>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</si>
  <si>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</si>
  <si>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</si>
  <si>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</si>
  <si>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</si>
  <si>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</si>
  <si>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</si>
  <si>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</si>
  <si>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</si>
  <si>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</si>
  <si>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</si>
  <si>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</si>
  <si>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</si>
  <si>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</si>
  <si>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</si>
  <si>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</si>
  <si>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</si>
  <si>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</si>
  <si>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</si>
  <si>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</si>
  <si>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</si>
  <si>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</si>
  <si>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</si>
  <si>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</si>
  <si>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</si>
  <si>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</si>
  <si>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</si>
  <si>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</si>
  <si>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</si>
  <si>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</si>
  <si>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</si>
  <si>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</si>
  <si>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</si>
  <si>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</si>
  <si>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</si>
  <si>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</si>
  <si>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</si>
  <si>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</si>
  <si>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</si>
  <si>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</si>
  <si>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</si>
  <si>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</si>
  <si>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</si>
  <si>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</si>
  <si>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</si>
  <si>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</si>
  <si>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</si>
  <si>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</si>
  <si>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</si>
  <si>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</si>
  <si>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</si>
  <si>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</si>
  <si>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</si>
  <si>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</si>
  <si>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</si>
  <si>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</si>
  <si>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</si>
  <si>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</si>
  <si>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</si>
  <si>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</si>
  <si>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</si>
  <si>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</si>
  <si>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</si>
  <si>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</si>
  <si>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</si>
  <si>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</si>
  <si>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</si>
  <si>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</si>
  <si>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</si>
  <si>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</si>
  <si>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</si>
  <si>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</si>
  <si>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</si>
  <si>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</si>
  <si>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</si>
  <si>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</si>
  <si>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</si>
  <si>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</si>
  <si>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</si>
  <si>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</si>
  <si>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</si>
  <si>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</si>
  <si>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</si>
  <si>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</si>
  <si>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</si>
  <si>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</si>
  <si>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</si>
  <si>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</si>
  <si>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</si>
  <si>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</si>
  <si>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</si>
  <si>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</si>
  <si>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</si>
  <si>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</si>
  <si>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</si>
  <si>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</si>
  <si>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</si>
  <si>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</si>
  <si>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</si>
  <si>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</si>
  <si>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</si>
  <si>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</si>
  <si>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</si>
  <si>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</si>
  <si>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</si>
  <si>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</si>
  <si>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</si>
  <si>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</si>
  <si>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</si>
  <si>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</si>
  <si>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</si>
  <si>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</si>
  <si>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</si>
  <si>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</si>
  <si>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</si>
  <si>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</si>
  <si>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</si>
  <si>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</si>
  <si>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</si>
  <si>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</si>
  <si>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</si>
  <si>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</si>
  <si>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</si>
  <si>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</si>
  <si>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</si>
  <si>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</si>
  <si>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</si>
  <si>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</si>
  <si>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</si>
  <si>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</si>
  <si>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</si>
  <si>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</si>
  <si>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</si>
  <si>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</si>
  <si>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</si>
  <si>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</si>
  <si>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</si>
  <si>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</si>
  <si>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</si>
  <si>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</si>
  <si>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</si>
  <si>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</si>
  <si>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</si>
  <si>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</si>
  <si>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</si>
  <si>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</si>
  <si>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</si>
  <si>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</si>
  <si>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</si>
  <si>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</si>
  <si>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</si>
  <si>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</si>
  <si>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</si>
  <si>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</si>
  <si>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</si>
  <si>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</si>
  <si>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</si>
  <si>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</si>
  <si>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</si>
  <si>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</si>
  <si>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</si>
  <si>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</si>
  <si>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</si>
  <si>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</si>
  <si>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</si>
  <si>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</si>
  <si>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</si>
  <si>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</si>
  <si>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</si>
  <si>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</si>
  <si>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</si>
  <si>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</si>
  <si>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</si>
  <si>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</si>
  <si>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</si>
  <si>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</si>
  <si>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</si>
  <si>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</si>
  <si>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</si>
  <si>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</si>
  <si>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</si>
  <si>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</si>
  <si>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</si>
  <si>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</si>
  <si>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</si>
  <si>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</si>
  <si>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</si>
  <si>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</si>
  <si>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</si>
  <si>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</si>
  <si>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</si>
  <si>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</si>
  <si>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</si>
  <si>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</si>
  <si>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</si>
  <si>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</si>
  <si>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</si>
  <si>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</si>
  <si>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</si>
  <si>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</si>
  <si>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</si>
  <si>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</si>
  <si>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</si>
  <si>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</si>
  <si>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</si>
  <si>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</si>
  <si>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</si>
  <si>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</si>
  <si>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</si>
  <si>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</si>
  <si>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</si>
  <si>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</si>
  <si>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</si>
  <si>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</si>
  <si>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</si>
  <si>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</si>
  <si>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</si>
  <si>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</si>
  <si>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</si>
  <si>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</si>
  <si>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</si>
  <si>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</si>
  <si>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</si>
  <si>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</si>
  <si>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</si>
  <si>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</si>
  <si>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</si>
  <si>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</si>
  <si>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</si>
  <si>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</si>
  <si>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</si>
  <si>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</si>
  <si>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</si>
  <si>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</si>
  <si>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</si>
  <si>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</si>
  <si>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</si>
  <si>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</si>
  <si>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</si>
  <si>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</si>
  <si>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</si>
  <si>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</si>
  <si>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</si>
  <si>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</si>
  <si>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</si>
  <si>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</si>
  <si>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</si>
  <si>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</si>
  <si>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</si>
  <si>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</si>
  <si>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</si>
  <si>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</si>
  <si>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</si>
  <si>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</si>
  <si>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</si>
  <si>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</si>
  <si>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</si>
  <si>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</si>
  <si>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</si>
  <si>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</si>
  <si>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</si>
  <si>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</si>
  <si>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</si>
  <si>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</si>
  <si>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</si>
  <si>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</si>
  <si>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</si>
  <si>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</si>
  <si>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</si>
  <si>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</si>
  <si>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</si>
  <si>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</si>
  <si>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</si>
  <si>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</si>
  <si>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</si>
  <si>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</si>
  <si>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</si>
  <si>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</si>
  <si>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</si>
  <si>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</si>
  <si>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</si>
  <si>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</si>
  <si>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</si>
  <si>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</si>
  <si>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</si>
  <si>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</si>
  <si>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</si>
  <si>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</si>
  <si>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</si>
  <si>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</si>
  <si>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</si>
  <si>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</si>
  <si>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</si>
  <si>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</si>
  <si>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</si>
  <si>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</si>
  <si>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</si>
  <si>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</si>
  <si>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</si>
  <si>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</si>
  <si>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</si>
  <si>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</si>
  <si>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</si>
  <si>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</si>
  <si>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</si>
  <si>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</si>
  <si>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</si>
  <si>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</si>
  <si>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</si>
  <si>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</si>
  <si>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</si>
  <si>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</si>
  <si>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</si>
  <si>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</si>
  <si>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</si>
  <si>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</si>
  <si>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</si>
  <si>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</si>
  <si>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</si>
  <si>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</si>
  <si>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</si>
  <si>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</si>
  <si>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</si>
  <si>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</si>
  <si>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</si>
  <si>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</si>
  <si>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</si>
  <si>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</si>
  <si>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</si>
  <si>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</si>
  <si>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</si>
  <si>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</si>
  <si>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</si>
  <si>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</si>
  <si>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</si>
  <si>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</si>
  <si>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</si>
  <si>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</si>
  <si>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</si>
  <si>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</si>
  <si>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</si>
  <si>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</si>
  <si>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</si>
  <si>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</si>
  <si>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</si>
  <si>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</si>
  <si>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</si>
  <si>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</si>
  <si>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</si>
  <si>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</si>
  <si>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</si>
  <si>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</si>
  <si>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</si>
  <si>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</si>
  <si>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</si>
  <si>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</si>
  <si>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</si>
  <si>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</si>
  <si>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</si>
  <si>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</si>
  <si>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</si>
  <si>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</si>
  <si>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</si>
  <si>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</si>
  <si>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</si>
  <si>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</si>
  <si>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</si>
  <si>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</si>
  <si>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</si>
  <si>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</si>
  <si>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</si>
  <si>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</si>
  <si>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</si>
  <si>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</si>
  <si>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</si>
  <si>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</si>
  <si>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</si>
  <si>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</si>
  <si>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</si>
  <si>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</si>
  <si>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</si>
  <si>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</si>
  <si>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</si>
  <si>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</si>
  <si>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</si>
  <si>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</si>
  <si>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</si>
  <si>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</si>
  <si>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</si>
  <si>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</si>
  <si>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</si>
  <si>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</si>
  <si>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</si>
  <si>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</si>
  <si>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</si>
  <si>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</si>
  <si>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</si>
  <si>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</si>
  <si>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</si>
  <si>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</si>
  <si>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</si>
  <si>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</si>
  <si>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</si>
  <si>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</si>
  <si>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</si>
  <si>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</si>
  <si>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</si>
  <si>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</si>
  <si>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</si>
  <si>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</si>
  <si>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</si>
  <si>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</si>
  <si>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</si>
  <si>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</si>
  <si>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</si>
  <si>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</si>
  <si>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</si>
  <si>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</si>
  <si>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</si>
  <si>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</si>
  <si>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</si>
  <si>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</si>
  <si>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</si>
  <si>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</si>
  <si>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</si>
  <si>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</si>
  <si>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</si>
  <si>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</si>
  <si>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</si>
  <si>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</si>
  <si>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</si>
  <si>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</si>
  <si>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</si>
  <si>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</si>
  <si>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</si>
  <si>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</si>
  <si>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</si>
  <si>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</si>
  <si>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</si>
  <si>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</si>
  <si>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</si>
  <si>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</si>
  <si>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</si>
  <si>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</si>
  <si>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</si>
  <si>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</si>
  <si>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</si>
  <si>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</si>
  <si>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</si>
  <si>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</si>
  <si>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</si>
  <si>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</si>
  <si>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</si>
  <si>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</si>
  <si>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</si>
  <si>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</si>
  <si>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</si>
  <si>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</si>
  <si>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</si>
  <si>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</si>
  <si>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</si>
  <si>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</si>
  <si>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</si>
  <si>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</si>
  <si>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</si>
  <si>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</si>
  <si>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</si>
  <si>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</si>
  <si>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</si>
  <si>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</si>
  <si>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</si>
  <si>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</si>
  <si>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</si>
  <si>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</si>
  <si>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</si>
  <si>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</si>
  <si>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</si>
  <si>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</si>
  <si>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</si>
  <si>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</si>
  <si>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</si>
  <si>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</si>
  <si>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</si>
  <si>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</si>
  <si>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</si>
  <si>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</si>
  <si>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</si>
  <si>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</si>
  <si>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</si>
  <si>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</si>
  <si>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</si>
  <si>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</si>
  <si>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</si>
  <si>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</si>
  <si>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</si>
  <si>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</si>
  <si>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</si>
  <si>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</si>
  <si>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</si>
  <si>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</si>
  <si>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</si>
  <si>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</si>
  <si>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</si>
  <si>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</si>
  <si>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</si>
  <si>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</si>
  <si>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</si>
  <si>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</si>
  <si>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</si>
  <si>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</si>
  <si>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</si>
  <si>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</si>
  <si>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</si>
  <si>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</si>
  <si>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</si>
  <si>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</si>
  <si>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</si>
  <si>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</si>
  <si>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</si>
  <si>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</si>
  <si>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</si>
  <si>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</si>
  <si>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</si>
  <si>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</si>
  <si>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</si>
  <si>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</si>
  <si>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</si>
  <si>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</si>
  <si>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</si>
  <si>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</si>
  <si>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</si>
  <si>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</si>
  <si>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</si>
  <si>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</si>
  <si>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</si>
  <si>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</si>
  <si>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</si>
  <si>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</si>
  <si>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</si>
  <si>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</si>
  <si>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</si>
  <si>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</si>
  <si>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</si>
  <si>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</si>
  <si>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</si>
  <si>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</si>
  <si>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</si>
  <si>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</si>
  <si>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</si>
  <si>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</si>
  <si>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</si>
  <si>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</si>
  <si>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</si>
  <si>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</si>
  <si>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</si>
  <si>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</si>
  <si>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</si>
  <si>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</si>
  <si>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</si>
  <si>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</si>
  <si>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</si>
  <si>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</si>
  <si>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</si>
  <si>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</si>
  <si>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</si>
  <si>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</si>
  <si>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</si>
  <si>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</si>
  <si>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</si>
  <si>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</si>
  <si>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</si>
  <si>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</si>
  <si>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</si>
  <si>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</si>
  <si>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</si>
  <si>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</si>
  <si>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</si>
  <si>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</si>
  <si>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</si>
  <si>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</si>
  <si>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</si>
  <si>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</si>
  <si>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</si>
  <si>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</si>
  <si>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</si>
  <si>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</si>
  <si>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</si>
  <si>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</si>
  <si>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</si>
  <si>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</si>
  <si>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</si>
  <si>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</si>
  <si>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</si>
  <si>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</si>
  <si>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</si>
  <si>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</si>
  <si>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</si>
  <si>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</si>
  <si>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</si>
  <si>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</si>
  <si>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</si>
  <si>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</si>
  <si>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</si>
  <si>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</si>
  <si>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</si>
  <si>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</si>
  <si>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</si>
  <si>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</si>
  <si>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</si>
  <si>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</si>
  <si>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</si>
  <si>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</si>
  <si>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</si>
  <si>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</si>
  <si>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</si>
  <si>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</si>
  <si>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</si>
  <si>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</si>
  <si>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</si>
  <si>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</si>
  <si>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</si>
  <si>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</si>
  <si>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</si>
  <si>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</si>
  <si>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</si>
  <si>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</si>
  <si>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</si>
  <si>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</si>
  <si>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</si>
  <si>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</si>
  <si>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</si>
  <si>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</si>
  <si>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</si>
  <si>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</si>
  <si>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</si>
  <si>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</si>
  <si>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</si>
  <si>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</si>
  <si>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</si>
  <si>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</si>
  <si>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</si>
  <si>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</si>
  <si>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</si>
  <si>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</si>
  <si>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</si>
  <si>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</si>
  <si>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</si>
  <si>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</si>
  <si>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</si>
  <si>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</si>
  <si>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</si>
  <si>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</si>
  <si>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</si>
  <si>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</si>
  <si>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</si>
  <si>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</si>
  <si>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</si>
  <si>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</si>
  <si>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</si>
  <si>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</si>
  <si>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</si>
  <si>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</si>
  <si>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</si>
  <si>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</si>
  <si>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</si>
  <si>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</si>
  <si>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</si>
  <si>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</si>
  <si>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</si>
  <si>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</si>
  <si>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</si>
  <si>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</si>
  <si>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</si>
  <si>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</si>
  <si>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</si>
  <si>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</si>
  <si>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</si>
  <si>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</si>
  <si>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</si>
  <si>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</si>
  <si>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</si>
  <si>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</si>
  <si>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</si>
  <si>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</si>
  <si>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</si>
  <si>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</si>
  <si>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</si>
  <si>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</si>
  <si>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</si>
  <si>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</si>
  <si>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</si>
  <si>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</si>
  <si>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</si>
  <si>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</si>
  <si>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</si>
  <si>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</si>
  <si>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</si>
  <si>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</si>
  <si>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</si>
  <si>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</si>
  <si>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</si>
  <si>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</si>
  <si>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</si>
  <si>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</si>
  <si>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</si>
  <si>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</si>
  <si>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</si>
  <si>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</si>
  <si>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</si>
  <si>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</si>
  <si>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</si>
  <si>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</si>
  <si>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</si>
  <si>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</si>
  <si>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</si>
  <si>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</si>
  <si>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</si>
  <si>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</si>
  <si>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</si>
  <si>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</si>
  <si>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</si>
  <si>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</si>
  <si>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</si>
  <si>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</si>
  <si>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</si>
  <si>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</si>
  <si>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</si>
  <si>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</si>
  <si>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</si>
  <si>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</si>
  <si>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</si>
  <si>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</si>
  <si>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</si>
  <si>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</si>
  <si>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</si>
  <si>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</si>
  <si>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</si>
  <si>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</si>
  <si>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</si>
  <si>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</si>
  <si>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</si>
  <si>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</si>
  <si>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</si>
  <si>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</si>
  <si>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</si>
  <si>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</si>
  <si>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</si>
  <si>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</si>
  <si>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</si>
  <si>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</si>
  <si>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</si>
  <si>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</si>
  <si>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</si>
  <si>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</si>
  <si>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</si>
  <si>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</si>
  <si>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</si>
  <si>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</si>
  <si>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</si>
  <si>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</si>
  <si>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</si>
  <si>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</si>
  <si>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</si>
  <si>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</si>
  <si>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</si>
  <si>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</si>
  <si>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</si>
  <si>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</si>
  <si>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</si>
  <si>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</si>
  <si>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</si>
  <si>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</si>
  <si>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</si>
  <si>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</si>
  <si>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</si>
  <si>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</si>
  <si>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</si>
  <si>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</si>
  <si>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</si>
  <si>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</si>
  <si>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</si>
  <si>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</si>
  <si>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</si>
  <si>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</si>
  <si>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</si>
  <si>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</si>
  <si>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</si>
  <si>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</si>
  <si>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</si>
  <si>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</si>
  <si>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</si>
  <si>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</si>
  <si>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</si>
  <si>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</si>
  <si>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</si>
  <si>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</si>
  <si>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</si>
  <si>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</si>
  <si>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</si>
  <si>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</si>
  <si>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</si>
  <si>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</si>
  <si>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</si>
  <si>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</si>
  <si>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</si>
  <si>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</si>
  <si>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</si>
  <si>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</si>
  <si>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</si>
  <si>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</si>
  <si>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</si>
  <si>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</si>
  <si>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</si>
  <si>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</si>
  <si>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</si>
  <si>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</si>
  <si>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</si>
  <si>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</si>
  <si>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</si>
  <si>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</si>
  <si>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</si>
  <si>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</si>
  <si>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</si>
  <si>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</si>
  <si>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</si>
  <si>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</si>
  <si>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</si>
  <si>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</si>
  <si>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</si>
  <si>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</si>
  <si>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</si>
  <si>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</si>
  <si>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</si>
  <si>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</si>
  <si>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</si>
  <si>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</si>
  <si>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</si>
  <si>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</si>
  <si>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</si>
  <si>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</si>
  <si>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</si>
  <si>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</si>
  <si>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</si>
  <si>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</si>
  <si>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</si>
  <si>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</si>
  <si>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</si>
  <si>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</si>
  <si>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</si>
  <si>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</si>
  <si>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</si>
  <si>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</si>
  <si>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</si>
  <si>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</si>
  <si>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</si>
  <si>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</si>
  <si>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</si>
  <si>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</si>
  <si>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</si>
  <si>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</si>
  <si>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</si>
  <si>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</si>
  <si>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</si>
  <si>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</si>
  <si>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</si>
  <si>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</si>
  <si>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</si>
  <si>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</si>
  <si>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</si>
  <si>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</si>
  <si>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</si>
  <si>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</si>
  <si>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</si>
  <si>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</si>
  <si>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</si>
  <si>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</si>
  <si>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</si>
  <si>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</si>
  <si>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</si>
  <si>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</si>
  <si>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</si>
  <si>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</si>
  <si>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</si>
  <si>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</si>
  <si>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</si>
  <si>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</si>
  <si>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</si>
  <si>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</si>
  <si>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</si>
  <si>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</si>
  <si>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</si>
  <si>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</si>
  <si>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</si>
  <si>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</si>
  <si>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</si>
  <si>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</si>
  <si>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</si>
  <si>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</si>
  <si>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</si>
  <si>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</si>
  <si>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</si>
  <si>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</si>
  <si>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</si>
  <si>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</si>
  <si>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</si>
  <si>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</si>
  <si>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</si>
  <si>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</si>
  <si>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</si>
  <si>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</si>
  <si>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</si>
  <si>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</si>
  <si>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</si>
  <si>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</si>
  <si>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</si>
  <si>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</si>
  <si>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</si>
  <si>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</si>
  <si>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</si>
  <si>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</si>
  <si>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</si>
  <si>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</si>
  <si>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</si>
  <si>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</si>
  <si>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</si>
  <si>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</si>
  <si>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</si>
  <si>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</si>
  <si>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</si>
  <si>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</si>
  <si>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</si>
  <si>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</si>
  <si>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</si>
  <si>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</si>
  <si>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</si>
  <si>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</si>
  <si>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</si>
  <si>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</si>
  <si>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</si>
  <si>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</si>
  <si>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</si>
  <si>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</si>
  <si>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</si>
  <si>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</si>
  <si>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</si>
  <si>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</si>
  <si>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</si>
  <si>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</si>
  <si>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</si>
  <si>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</si>
  <si>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</si>
  <si>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</si>
  <si>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</si>
  <si>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</si>
  <si>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</si>
  <si>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</si>
  <si>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</si>
  <si>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</si>
  <si>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</si>
  <si>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</si>
  <si>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</si>
  <si>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</si>
  <si>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</si>
  <si>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</si>
  <si>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</si>
  <si>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</si>
  <si>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</si>
  <si>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</si>
  <si>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</si>
  <si>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</si>
  <si>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</si>
  <si>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</si>
  <si>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</si>
  <si>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</si>
  <si>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</si>
  <si>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</si>
  <si>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</si>
  <si>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</si>
  <si>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</si>
  <si>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</si>
  <si>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</si>
  <si>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</si>
  <si>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</si>
  <si>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</si>
  <si>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</si>
  <si>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</si>
  <si>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</si>
  <si>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</si>
  <si>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</si>
  <si>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</si>
  <si>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</si>
  <si>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</si>
  <si>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</si>
  <si>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</si>
  <si>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</si>
  <si>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</si>
  <si>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</si>
  <si>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</si>
  <si>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</si>
  <si>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</si>
  <si>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</si>
  <si>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</si>
  <si>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</si>
  <si>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</si>
  <si>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</si>
  <si>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</si>
  <si>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</si>
  <si>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</si>
  <si>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</si>
  <si>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</si>
  <si>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</si>
  <si>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</si>
  <si>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</si>
  <si>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</si>
  <si>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</si>
  <si>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</si>
  <si>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</si>
  <si>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</si>
  <si>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</si>
  <si>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</si>
  <si>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</si>
  <si>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</si>
  <si>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</si>
  <si>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</si>
  <si>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</si>
  <si>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</si>
  <si>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</si>
  <si>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</si>
  <si>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</si>
  <si>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</si>
  <si>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</si>
  <si>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</si>
  <si>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</si>
  <si>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</si>
  <si>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</si>
  <si>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</si>
  <si>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</si>
  <si>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</si>
  <si>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</si>
  <si>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</si>
  <si>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</si>
  <si>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</si>
  <si>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</si>
  <si>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</si>
  <si>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</si>
  <si>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</si>
  <si>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</si>
  <si>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</si>
  <si>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</si>
  <si>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</si>
  <si>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</si>
  <si>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</si>
  <si>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</si>
  <si>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</si>
  <si>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</si>
  <si>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</si>
  <si>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</si>
  <si>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</si>
  <si>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</si>
  <si>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</si>
  <si>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</si>
  <si>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</si>
  <si>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</si>
  <si>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</si>
  <si>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</si>
  <si>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</si>
  <si>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</si>
  <si>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</si>
  <si>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</si>
  <si>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</si>
  <si>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</si>
  <si>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</si>
  <si>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</si>
  <si>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</si>
  <si>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</si>
  <si>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</si>
  <si>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</si>
  <si>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</si>
  <si>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</si>
  <si>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</si>
  <si>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</si>
  <si>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</si>
  <si>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</si>
  <si>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</si>
  <si>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</si>
  <si>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</si>
  <si>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</si>
  <si>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</si>
  <si>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</si>
  <si>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</si>
  <si>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</si>
  <si>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</si>
  <si>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</si>
  <si>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</si>
  <si>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</si>
  <si>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</si>
  <si>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</si>
  <si>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</si>
  <si>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</si>
  <si>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</si>
  <si>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</si>
  <si>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</si>
  <si>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</si>
  <si>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</si>
  <si>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</si>
  <si>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</si>
  <si>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</si>
  <si>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</si>
  <si>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</si>
  <si>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</si>
  <si>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</si>
  <si>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</si>
  <si>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</si>
  <si>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</si>
  <si>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</si>
  <si>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</si>
  <si>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</si>
  <si>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</si>
  <si>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</si>
  <si>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</si>
  <si>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</si>
  <si>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</si>
  <si>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</si>
  <si>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</si>
  <si>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</si>
  <si>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</si>
  <si>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</si>
  <si>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</si>
  <si>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</si>
  <si>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</si>
  <si>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</si>
  <si>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</si>
  <si>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</si>
  <si>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</si>
  <si>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</si>
  <si>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</si>
  <si>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</si>
  <si>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</si>
  <si>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</si>
  <si>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</si>
  <si>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</si>
  <si>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</si>
  <si>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</si>
  <si>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</si>
  <si>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</si>
  <si>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</si>
  <si>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</si>
  <si>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</si>
  <si>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</si>
  <si>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</si>
  <si>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</si>
  <si>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</si>
  <si>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</si>
  <si>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</si>
  <si>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</si>
  <si>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</si>
  <si>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</si>
  <si>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</si>
  <si>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</si>
  <si>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</si>
  <si>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</si>
  <si>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</si>
  <si>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</si>
  <si>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</si>
  <si>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</si>
  <si>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</si>
  <si>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</si>
  <si>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</si>
  <si>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</si>
  <si>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</si>
  <si>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</si>
  <si>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</si>
  <si>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</si>
  <si>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</si>
  <si>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</si>
  <si>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</si>
  <si>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</si>
  <si>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</si>
  <si>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</si>
  <si>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</si>
  <si>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</si>
  <si>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</si>
  <si>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</si>
  <si>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</si>
  <si>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</si>
  <si>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</si>
  <si>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</si>
  <si>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</si>
  <si>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</si>
  <si>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</si>
  <si>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</si>
  <si>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</si>
  <si>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</si>
  <si>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</si>
  <si>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</si>
  <si>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</si>
  <si>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</si>
  <si>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</si>
  <si>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</si>
  <si>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</si>
  <si>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</si>
  <si>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</si>
  <si>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</si>
  <si>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</si>
  <si>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</si>
  <si>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</si>
  <si>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</si>
  <si>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</si>
  <si>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</si>
  <si>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</si>
  <si>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</si>
  <si>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</si>
  <si>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</si>
  <si>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</si>
  <si>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</si>
  <si>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</si>
  <si>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</si>
  <si>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</si>
  <si>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</si>
  <si>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</si>
  <si>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</si>
  <si>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</si>
  <si>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</si>
  <si>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</si>
  <si>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</si>
  <si>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</si>
  <si>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</si>
  <si>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</si>
  <si>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</si>
  <si>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</si>
  <si>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</si>
  <si>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</si>
  <si>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</si>
  <si>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</si>
  <si>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</si>
  <si>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</si>
  <si>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</si>
  <si>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</si>
  <si>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</si>
  <si>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</si>
  <si>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</si>
  <si>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</si>
  <si>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</si>
  <si>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</si>
  <si>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</si>
  <si>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</si>
  <si>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</si>
  <si>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</si>
  <si>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</si>
  <si>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</si>
  <si>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</si>
  <si>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</si>
  <si>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</si>
  <si>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</si>
  <si>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</si>
  <si>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</si>
  <si>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</si>
  <si>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</si>
  <si>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</si>
  <si>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</si>
  <si>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</si>
  <si>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</si>
  <si>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</si>
  <si>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</si>
  <si>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</si>
  <si>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</si>
  <si>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</si>
  <si>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</si>
  <si>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</si>
  <si>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</si>
  <si>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</si>
  <si>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</si>
  <si>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</si>
  <si>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</si>
  <si>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</si>
  <si>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</si>
  <si>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</si>
  <si>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</si>
  <si>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</si>
  <si>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</si>
  <si>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</si>
  <si>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</si>
  <si>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</si>
  <si>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</si>
  <si>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</si>
  <si>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</si>
  <si>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</si>
  <si>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</si>
  <si>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</si>
  <si>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</si>
  <si>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</si>
  <si>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</si>
  <si>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</si>
  <si>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</si>
  <si>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</si>
  <si>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</si>
  <si>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</si>
  <si>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</si>
  <si>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</si>
  <si>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</si>
  <si>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</si>
  <si>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</si>
  <si>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</si>
  <si>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</si>
  <si>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</si>
  <si>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</si>
  <si>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</si>
  <si>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</si>
  <si>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</si>
  <si>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</si>
  <si>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</si>
  <si>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</si>
  <si>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</si>
  <si>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</si>
  <si>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</si>
  <si>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</si>
  <si>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</si>
  <si>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</si>
  <si>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</si>
  <si>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</si>
  <si>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</si>
  <si>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</si>
  <si>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</si>
  <si>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</si>
  <si>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</si>
  <si>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</si>
  <si>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</si>
  <si>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</si>
  <si>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</si>
  <si>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</si>
  <si>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</si>
  <si>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</si>
  <si>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</si>
  <si>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</si>
  <si>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</si>
  <si>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</si>
  <si>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</si>
  <si>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</si>
  <si>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</si>
  <si>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</si>
  <si>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</si>
  <si>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</si>
  <si>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</si>
  <si>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</si>
  <si>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</si>
  <si>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</si>
  <si>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</si>
  <si>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</si>
  <si>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</si>
  <si>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</si>
  <si>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</si>
  <si>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</si>
  <si>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</si>
  <si>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</si>
  <si>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</si>
  <si>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</si>
  <si>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</si>
  <si>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</si>
  <si>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</si>
  <si>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</si>
  <si>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</si>
  <si>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</si>
  <si>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</si>
  <si>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</si>
  <si>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</si>
  <si>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</si>
  <si>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</si>
  <si>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</si>
  <si>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</si>
  <si>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</si>
  <si>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</si>
  <si>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</si>
  <si>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</si>
  <si>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</si>
  <si>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</si>
  <si>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</si>
  <si>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</si>
  <si>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</si>
  <si>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</si>
  <si>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</si>
  <si>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</si>
  <si>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</si>
  <si>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</si>
  <si>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</si>
  <si>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</si>
  <si>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</si>
  <si>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</si>
  <si>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</si>
  <si>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</si>
  <si>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</si>
  <si>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</si>
  <si>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</si>
  <si>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</si>
  <si>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</si>
  <si>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</si>
  <si>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</si>
  <si>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</si>
  <si>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</si>
  <si>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</si>
  <si>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</si>
  <si>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</si>
  <si>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</si>
  <si>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</si>
  <si>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</si>
  <si>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</si>
  <si>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</si>
  <si>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</si>
  <si>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</si>
  <si>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</si>
  <si>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</si>
  <si>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</si>
  <si>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</si>
  <si>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</si>
  <si>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</si>
  <si>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</si>
  <si>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</si>
  <si>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</si>
  <si>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</si>
  <si>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</si>
  <si>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</si>
  <si>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</si>
  <si>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</si>
  <si>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</si>
  <si>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</si>
  <si>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</si>
  <si>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</si>
  <si>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</si>
  <si>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</si>
  <si>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</si>
  <si>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</si>
  <si>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</si>
  <si>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</si>
  <si>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</si>
  <si>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</si>
  <si>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</si>
  <si>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</si>
  <si>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</si>
  <si>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</si>
  <si>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</si>
  <si>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</si>
  <si>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</si>
  <si>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</si>
  <si>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</si>
  <si>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</si>
  <si>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</si>
  <si>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</si>
  <si>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</si>
  <si>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</si>
  <si>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</si>
  <si>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</si>
  <si>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</si>
  <si>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</si>
  <si>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</si>
  <si>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</si>
  <si>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</si>
  <si>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</si>
  <si>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</si>
  <si>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</si>
  <si>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</si>
  <si>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</si>
  <si>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</si>
  <si>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</si>
  <si>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</si>
  <si>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</si>
  <si>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</si>
  <si>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</si>
  <si>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</si>
  <si>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</si>
  <si>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</si>
  <si>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</si>
  <si>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</si>
  <si>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</si>
  <si>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</si>
  <si>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</si>
  <si>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</si>
  <si>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</si>
  <si>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</si>
  <si>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</si>
  <si>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</si>
  <si>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</si>
  <si>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</si>
  <si>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</si>
  <si>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</si>
  <si>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</si>
  <si>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</si>
  <si>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</si>
  <si>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</si>
  <si>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</si>
  <si>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</si>
  <si>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</si>
  <si>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</si>
  <si>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</si>
  <si>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</si>
  <si>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</si>
  <si>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</si>
  <si>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</si>
  <si>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</si>
  <si>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</si>
  <si>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</si>
  <si>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</si>
  <si>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</si>
  <si>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</si>
  <si>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</si>
  <si>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</si>
  <si>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</si>
  <si>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</si>
  <si>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</si>
  <si>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</si>
  <si>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</si>
  <si>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</si>
  <si>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</si>
  <si>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</si>
  <si>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</si>
  <si>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</si>
  <si>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</si>
  <si>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</si>
  <si>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</si>
  <si>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</si>
  <si>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</si>
  <si>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</si>
  <si>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</si>
  <si>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</si>
  <si>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</si>
  <si>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</si>
  <si>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</si>
  <si>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</si>
  <si>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</si>
  <si>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</si>
  <si>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</si>
  <si>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</si>
  <si>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</si>
  <si>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</si>
  <si>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</si>
  <si>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</si>
  <si>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</si>
  <si>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</si>
  <si>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</si>
  <si>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</si>
  <si>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</si>
  <si>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</si>
  <si>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</si>
  <si>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</si>
  <si>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</si>
  <si>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</si>
  <si>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</si>
  <si>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</si>
  <si>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</si>
  <si>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</si>
  <si>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</si>
  <si>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</si>
  <si>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</si>
  <si>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</si>
  <si>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</si>
  <si>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</si>
  <si>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</si>
  <si>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</si>
  <si>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</si>
  <si>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</si>
  <si>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</si>
  <si>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</si>
  <si>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</si>
  <si>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</si>
  <si>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</si>
  <si>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</si>
  <si>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</si>
  <si>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</si>
  <si>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</si>
  <si>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</si>
  <si>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</si>
  <si>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</si>
  <si>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</si>
  <si>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</si>
  <si>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</si>
  <si>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</si>
  <si>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</si>
  <si>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</si>
  <si>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</si>
  <si>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</si>
  <si>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</si>
  <si>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</si>
  <si>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</si>
  <si>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</si>
  <si>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</si>
  <si>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</si>
  <si>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</si>
  <si>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</si>
  <si>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</si>
  <si>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</si>
  <si>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</si>
  <si>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</si>
  <si>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</si>
  <si>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</si>
  <si>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</si>
  <si>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</si>
  <si>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</si>
  <si>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</si>
  <si>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</si>
  <si>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</si>
  <si>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</si>
  <si>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</si>
  <si>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</si>
  <si>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</si>
  <si>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</si>
  <si>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</si>
  <si>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</si>
  <si>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</si>
  <si>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</si>
  <si>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</si>
  <si>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</si>
  <si>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</si>
  <si>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</si>
  <si>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</si>
  <si>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</si>
  <si>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</si>
  <si>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</si>
  <si>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</si>
  <si>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</si>
  <si>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</si>
  <si>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</si>
  <si>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</si>
  <si>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</si>
  <si>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</si>
  <si>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</si>
  <si>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</si>
  <si>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</si>
  <si>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</si>
  <si>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</si>
  <si>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</si>
  <si>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</si>
  <si>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</si>
  <si>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</si>
  <si>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</si>
  <si>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</si>
  <si>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</si>
  <si>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</si>
  <si>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</si>
  <si>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</si>
  <si>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</si>
  <si>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</si>
  <si>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</si>
  <si>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</si>
  <si>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</si>
  <si>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</si>
  <si>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</si>
  <si>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</si>
  <si>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</si>
  <si>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</si>
  <si>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</si>
  <si>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</si>
  <si>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</si>
  <si>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</si>
  <si>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</si>
  <si>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</si>
  <si>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</si>
  <si>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</si>
  <si>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</si>
  <si>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</si>
  <si>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</si>
  <si>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</si>
  <si>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</si>
  <si>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</si>
  <si>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</si>
  <si>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</si>
  <si>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</si>
  <si>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</si>
  <si>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</si>
  <si>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</si>
  <si>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</si>
  <si>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</si>
  <si>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</si>
  <si>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</si>
  <si>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</si>
  <si>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</si>
  <si>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</si>
  <si>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</si>
  <si>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</si>
  <si>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</si>
  <si>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</si>
  <si>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</si>
  <si>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</si>
  <si>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</si>
  <si>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</si>
  <si>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</si>
  <si>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</si>
  <si>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</si>
  <si>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</si>
  <si>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</si>
  <si>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</si>
  <si>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</si>
  <si>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</si>
  <si>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</si>
  <si>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</si>
  <si>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</si>
  <si>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</si>
  <si>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</si>
  <si>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</si>
  <si>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</si>
  <si>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</si>
  <si>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</si>
  <si>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</si>
  <si>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</si>
  <si>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</si>
  <si>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</si>
  <si>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</si>
  <si>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</si>
  <si>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</si>
  <si>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</si>
  <si>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</si>
  <si>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</si>
  <si>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</si>
  <si>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</si>
  <si>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</si>
  <si>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</si>
  <si>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</si>
  <si>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</si>
  <si>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</si>
  <si>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</si>
  <si>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</si>
  <si>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</si>
  <si>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</si>
  <si>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</si>
  <si>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</si>
  <si>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</si>
  <si>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</si>
  <si>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</si>
  <si>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</si>
  <si>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</si>
  <si>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</si>
  <si>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</si>
  <si>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</si>
  <si>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</si>
  <si>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</si>
  <si>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</si>
  <si>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</si>
  <si>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</si>
  <si>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</si>
  <si>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</si>
  <si>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</si>
  <si>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</si>
  <si>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</si>
  <si>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</si>
  <si>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</si>
  <si>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</si>
  <si>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</si>
  <si>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</si>
  <si>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</si>
  <si>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</si>
  <si>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</si>
  <si>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</si>
  <si>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</si>
  <si>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</si>
  <si>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</si>
  <si>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</si>
  <si>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</si>
  <si>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</si>
  <si>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</si>
  <si>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</si>
  <si>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</si>
  <si>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</si>
  <si>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</si>
  <si>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</si>
  <si>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</si>
  <si>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</si>
  <si>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</si>
  <si>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</si>
  <si>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</si>
  <si>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</si>
  <si>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</si>
  <si>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</si>
  <si>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</si>
  <si>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</si>
  <si>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</si>
  <si>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</si>
  <si>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</si>
  <si>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</si>
  <si>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</si>
  <si>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</si>
  <si>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</si>
  <si>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</si>
  <si>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</si>
  <si>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</si>
  <si>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</si>
  <si>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</si>
  <si>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</si>
  <si>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</si>
  <si>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</si>
  <si>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</si>
  <si>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</si>
  <si>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</si>
  <si>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</si>
  <si>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</si>
  <si>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</si>
  <si>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</si>
  <si>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</si>
  <si>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</si>
  <si>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</si>
  <si>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</si>
  <si>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</si>
  <si>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</si>
  <si>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</si>
  <si>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</si>
  <si>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</si>
  <si>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</si>
  <si>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</si>
  <si>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</si>
  <si>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</si>
  <si>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</si>
  <si>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</si>
  <si>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</si>
  <si>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</si>
  <si>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</si>
  <si>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</si>
  <si>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</si>
  <si>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</si>
  <si>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</si>
  <si>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</si>
  <si>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</si>
  <si>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</si>
  <si>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</si>
  <si>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</si>
  <si>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</si>
  <si>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</si>
  <si>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</si>
  <si>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</si>
  <si>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</si>
  <si>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</si>
  <si>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</si>
  <si>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</si>
  <si>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</si>
  <si>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</si>
  <si>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</si>
  <si>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</si>
  <si>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</si>
  <si>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</si>
  <si>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</si>
  <si>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</si>
  <si>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</si>
  <si>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</si>
  <si>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</si>
  <si>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</si>
  <si>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</si>
  <si>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</si>
  <si>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</si>
  <si>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</si>
  <si>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</si>
  <si>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</si>
  <si>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</si>
  <si>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</si>
  <si>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</si>
  <si>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</si>
  <si>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</si>
  <si>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</si>
  <si>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</si>
  <si>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</si>
  <si>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</si>
  <si>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</si>
  <si>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</si>
  <si>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</si>
  <si>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</si>
  <si>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</si>
  <si>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</si>
  <si>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</si>
  <si>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</si>
  <si>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</si>
  <si>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</si>
  <si>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</si>
  <si>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</si>
  <si>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</si>
  <si>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</si>
  <si>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</si>
  <si>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</si>
  <si>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</si>
  <si>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</si>
  <si>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</si>
  <si>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</si>
  <si>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</si>
  <si>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</si>
  <si>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</si>
  <si>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</si>
  <si>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</si>
  <si>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</si>
  <si>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</si>
  <si>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</si>
  <si>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</si>
  <si>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</si>
  <si>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</si>
  <si>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</si>
  <si>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</si>
  <si>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</si>
  <si>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</si>
  <si>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</si>
  <si>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</si>
  <si>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</si>
  <si>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</si>
  <si>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</si>
  <si>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</si>
  <si>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</si>
  <si>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</si>
  <si>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</si>
  <si>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</si>
  <si>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</si>
  <si>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</si>
  <si>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</si>
  <si>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</si>
  <si>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</si>
  <si>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</si>
  <si>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</si>
  <si>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</si>
  <si>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</si>
  <si>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</si>
  <si>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</si>
  <si>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</si>
  <si>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</si>
  <si>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</si>
  <si>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</si>
  <si>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</si>
  <si>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</si>
  <si>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</si>
  <si>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</si>
  <si>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</si>
  <si>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</si>
  <si>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</si>
  <si>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</si>
  <si>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</si>
  <si>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</si>
  <si>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</si>
  <si>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</si>
  <si>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</si>
  <si>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</si>
  <si>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</si>
  <si>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</si>
  <si>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</si>
  <si>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</si>
  <si>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</si>
  <si>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</si>
  <si>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</si>
  <si>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</si>
  <si>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</si>
  <si>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</si>
  <si>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</si>
  <si>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</si>
  <si>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</si>
  <si>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</si>
  <si>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</si>
  <si>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</si>
  <si>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</si>
  <si>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</si>
  <si>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</si>
  <si>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</si>
  <si>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</si>
  <si>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</si>
  <si>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</si>
  <si>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</si>
  <si>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</si>
  <si>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</si>
  <si>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</si>
  <si>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</si>
  <si>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</si>
  <si>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</si>
  <si>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</si>
  <si>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</si>
  <si>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</si>
  <si>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</si>
  <si>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</si>
  <si>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</si>
  <si>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</si>
  <si>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</si>
  <si>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</si>
  <si>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</si>
  <si>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</si>
  <si>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</si>
  <si>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</si>
  <si>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</si>
  <si>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</si>
  <si>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</si>
  <si>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</si>
  <si>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</si>
  <si>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</si>
  <si>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</si>
  <si>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</si>
  <si>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</si>
  <si>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</si>
  <si>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</si>
  <si>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</si>
  <si>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</si>
  <si>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</si>
  <si>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</si>
  <si>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</si>
  <si>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</si>
  <si>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</si>
  <si>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</si>
  <si>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</si>
  <si>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</si>
  <si>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</si>
  <si>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</si>
  <si>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</si>
  <si>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</si>
  <si>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</si>
  <si>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</si>
  <si>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</si>
  <si>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</si>
  <si>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</si>
  <si>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</si>
  <si>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</si>
  <si>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</si>
  <si>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</si>
  <si>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</si>
  <si>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</si>
  <si>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</si>
  <si>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</si>
  <si>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</si>
  <si>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</si>
  <si>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</si>
  <si>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</si>
  <si>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</si>
  <si>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</si>
  <si>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</si>
  <si>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</si>
  <si>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</si>
  <si>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</si>
  <si>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</si>
  <si>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</si>
  <si>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</si>
  <si>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</si>
  <si>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</si>
  <si>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</si>
  <si>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</si>
  <si>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</si>
  <si>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</si>
  <si>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</si>
  <si>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</si>
  <si>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</si>
  <si>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</si>
  <si>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</si>
  <si>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</si>
  <si>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</si>
  <si>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</si>
  <si>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</si>
  <si>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</si>
  <si>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</si>
  <si>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</si>
  <si>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</si>
  <si>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</si>
  <si>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</si>
  <si>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</si>
  <si>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</si>
  <si>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</si>
  <si>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</si>
  <si>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</si>
  <si>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</si>
  <si>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</si>
  <si>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</si>
  <si>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</si>
  <si>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</si>
  <si>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</si>
  <si>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</si>
  <si>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</si>
  <si>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</si>
  <si>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</si>
  <si>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</si>
  <si>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</si>
  <si>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</si>
  <si>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</si>
  <si>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</si>
  <si>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</si>
  <si>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</si>
  <si>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</si>
  <si>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</si>
  <si>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</si>
  <si>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</si>
  <si>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</si>
  <si>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</si>
  <si>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</si>
  <si>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</si>
  <si>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</si>
  <si>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</si>
  <si>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</si>
  <si>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</si>
  <si>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</si>
  <si>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</si>
  <si>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</si>
  <si>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</si>
  <si>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</si>
  <si>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</si>
  <si>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</si>
  <si>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</si>
  <si>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</si>
  <si>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</si>
  <si>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</si>
  <si>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</si>
  <si>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</si>
  <si>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</si>
  <si>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</si>
  <si>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</si>
  <si>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</si>
  <si>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</si>
  <si>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</si>
  <si>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</si>
  <si>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</si>
  <si>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</si>
  <si>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</si>
  <si>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</si>
  <si>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</si>
  <si>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</si>
  <si>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</si>
  <si>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</si>
  <si>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</si>
  <si>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</si>
  <si>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</si>
  <si>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</si>
  <si>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</si>
  <si>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</si>
  <si>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</si>
  <si>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</si>
  <si>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</si>
  <si>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</si>
  <si>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</si>
  <si>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</si>
  <si>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</si>
  <si>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</si>
  <si>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</si>
  <si>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</si>
  <si>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</si>
  <si>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</si>
  <si>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</si>
  <si>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</si>
  <si>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</si>
  <si>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</si>
  <si>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</si>
  <si>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</si>
  <si>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</si>
  <si>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</si>
  <si>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</si>
  <si>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</si>
  <si>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</si>
  <si>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</si>
  <si>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</si>
  <si>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</si>
  <si>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</si>
  <si>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</si>
  <si>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</si>
  <si>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</si>
  <si>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</si>
  <si>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</si>
  <si>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</si>
  <si>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</si>
  <si>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</si>
  <si>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</si>
  <si>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</si>
  <si>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</si>
  <si>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</si>
  <si>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</si>
  <si>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</si>
  <si>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</si>
  <si>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</si>
  <si>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</si>
  <si>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</si>
  <si>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</si>
  <si>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</si>
  <si>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</si>
  <si>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</si>
  <si>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</si>
  <si>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</si>
  <si>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</si>
  <si>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</si>
  <si>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</si>
  <si>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</si>
  <si>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</si>
  <si>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</si>
  <si>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</si>
  <si>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</si>
  <si>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</si>
  <si>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</si>
  <si>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</si>
  <si>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</si>
  <si>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</si>
  <si>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</si>
  <si>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</si>
  <si>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</si>
  <si>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</si>
  <si>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</si>
  <si>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</si>
  <si>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</si>
  <si>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</si>
  <si>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</si>
  <si>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</si>
  <si>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</si>
  <si>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</si>
  <si>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</si>
  <si>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</si>
  <si>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</si>
  <si>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</si>
  <si>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</si>
  <si>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</si>
  <si>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</si>
  <si>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</si>
  <si>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</si>
  <si>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</si>
  <si>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</si>
  <si>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</si>
  <si>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</si>
  <si>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</si>
  <si>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</si>
  <si>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</si>
  <si>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</si>
  <si>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</si>
  <si>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</si>
  <si>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</si>
  <si>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</si>
  <si>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</si>
  <si>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</si>
  <si>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</si>
  <si>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</si>
  <si>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</si>
  <si>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</si>
  <si>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</si>
  <si>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</si>
  <si>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</si>
  <si>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</si>
  <si>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</si>
  <si>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</si>
  <si>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</si>
  <si>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</si>
  <si>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</si>
  <si>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</si>
  <si>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</si>
  <si>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</si>
  <si>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</si>
  <si>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</si>
  <si>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</si>
  <si>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</si>
  <si>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</si>
  <si>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</si>
  <si>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</si>
  <si>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</si>
  <si>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</si>
  <si>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</si>
  <si>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</si>
  <si>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</si>
  <si>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</si>
  <si>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</si>
  <si>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</si>
  <si>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</si>
  <si>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</si>
  <si>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</si>
  <si>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</si>
  <si>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</si>
  <si>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</si>
  <si>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</si>
  <si>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</si>
  <si>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</si>
  <si>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</si>
  <si>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</si>
  <si>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</si>
  <si>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</si>
  <si>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</si>
  <si>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</si>
  <si>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</si>
  <si>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</si>
  <si>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</si>
  <si>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</si>
  <si>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</si>
  <si>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</si>
  <si>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</si>
  <si>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</si>
  <si>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</si>
  <si>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</si>
  <si>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</si>
  <si>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</si>
  <si>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</si>
  <si>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</si>
  <si>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</si>
  <si>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</si>
  <si>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</si>
  <si>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</si>
  <si>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</si>
  <si>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</si>
  <si>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</si>
  <si>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</si>
  <si>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</si>
  <si>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</si>
  <si>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</si>
  <si>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</si>
  <si>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</si>
  <si>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</si>
  <si>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</si>
  <si>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</si>
  <si>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</si>
  <si>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</si>
  <si>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</si>
  <si>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</si>
  <si>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</si>
  <si>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</si>
  <si>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</si>
  <si>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</si>
  <si>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</si>
  <si>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</si>
  <si>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</si>
  <si>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</si>
  <si>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</si>
  <si>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</si>
  <si>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</si>
  <si>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</si>
  <si>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</si>
  <si>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</si>
  <si>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</si>
  <si>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</si>
  <si>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</si>
  <si>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</si>
  <si>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</si>
  <si>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</si>
  <si>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</si>
  <si>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</si>
  <si>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</si>
  <si>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</si>
  <si>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</si>
  <si>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</si>
  <si>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</si>
  <si>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</si>
  <si>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</si>
  <si>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</si>
  <si>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</si>
  <si>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</si>
  <si>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</si>
  <si>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</si>
  <si>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</si>
  <si>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</si>
  <si>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</si>
  <si>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</si>
  <si>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</si>
  <si>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</si>
  <si>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</si>
  <si>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</si>
  <si>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</si>
  <si>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</si>
  <si>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</si>
  <si>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</si>
  <si>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</si>
  <si>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</si>
  <si>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</si>
  <si>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</si>
  <si>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</si>
  <si>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</si>
  <si>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</si>
  <si>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</si>
  <si>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</si>
  <si>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</si>
  <si>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</si>
  <si>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</si>
  <si>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</si>
  <si>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</si>
  <si>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</si>
  <si>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</si>
  <si>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</si>
  <si>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</si>
  <si>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</si>
  <si>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</si>
  <si>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</si>
  <si>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</si>
  <si>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</si>
  <si>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</si>
  <si>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</si>
  <si>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</si>
  <si>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</si>
  <si>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</si>
  <si>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</si>
  <si>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</si>
  <si>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</si>
  <si>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</si>
  <si>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</si>
  <si>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</si>
  <si>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</si>
  <si>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</si>
  <si>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</si>
  <si>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</si>
  <si>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</si>
  <si>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</si>
  <si>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</si>
  <si>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</si>
  <si>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</si>
  <si>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</si>
  <si>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</si>
  <si>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</si>
  <si>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</si>
  <si>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</si>
  <si>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</si>
  <si>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</si>
  <si>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</si>
  <si>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</si>
  <si>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</si>
  <si>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</si>
  <si>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</si>
  <si>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</si>
  <si>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</si>
  <si>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</si>
  <si>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</si>
  <si>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</si>
  <si>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</si>
  <si>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</si>
  <si>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</si>
  <si>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</si>
  <si>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</si>
  <si>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</si>
  <si>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</si>
  <si>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</si>
  <si>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</si>
  <si>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</si>
  <si>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</si>
  <si>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</si>
  <si>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</si>
  <si>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</si>
  <si>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</si>
  <si>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</si>
  <si>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</si>
  <si>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</si>
  <si>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</si>
  <si>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</si>
  <si>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</si>
  <si>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</si>
  <si>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</si>
  <si>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</si>
  <si>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</si>
  <si>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</si>
  <si>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</si>
  <si>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</si>
  <si>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</si>
  <si>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</si>
  <si>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</si>
  <si>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</si>
  <si>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</si>
  <si>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</si>
  <si>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</si>
  <si>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</si>
  <si>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</si>
  <si>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</si>
  <si>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</si>
  <si>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</si>
  <si>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</si>
  <si>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</si>
  <si>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</si>
  <si>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</si>
  <si>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</si>
  <si>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</si>
  <si>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</si>
  <si>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</si>
  <si>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</si>
  <si>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</si>
  <si>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</si>
  <si>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</si>
  <si>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</si>
  <si>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</si>
  <si>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</si>
  <si>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</si>
  <si>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</si>
  <si>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</si>
  <si>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</si>
  <si>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</si>
  <si>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</si>
  <si>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</si>
  <si>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</si>
  <si>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</si>
  <si>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</si>
  <si>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</si>
  <si>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</si>
  <si>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</si>
  <si>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</si>
  <si>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</si>
  <si>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</si>
  <si>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</si>
  <si>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</si>
  <si>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</si>
  <si>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</si>
  <si>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</si>
  <si>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</si>
  <si>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</si>
  <si>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</si>
  <si>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</si>
  <si>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</si>
  <si>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</si>
  <si>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</si>
  <si>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</si>
  <si>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</si>
  <si>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</si>
  <si>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</si>
  <si>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</si>
  <si>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</si>
  <si>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</si>
  <si>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</si>
  <si>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</si>
  <si>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</si>
  <si>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</si>
  <si>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</si>
  <si>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</si>
  <si>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</si>
  <si>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</si>
  <si>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</si>
  <si>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</si>
  <si>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</si>
  <si>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</si>
  <si>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</si>
  <si>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</si>
  <si>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</si>
  <si>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</si>
  <si>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</si>
  <si>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</si>
  <si>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</si>
  <si>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</si>
  <si>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</si>
  <si>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</si>
  <si>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</si>
  <si>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</si>
  <si>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</si>
  <si>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</si>
  <si>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</si>
  <si>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</si>
  <si>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</si>
  <si>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</si>
  <si>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</si>
  <si>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</si>
  <si>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</si>
  <si>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</si>
  <si>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</si>
  <si>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</si>
  <si>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</si>
  <si>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</si>
  <si>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</si>
  <si>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</si>
  <si>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</si>
  <si>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</si>
  <si>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</si>
  <si>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</si>
  <si>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</si>
  <si>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</si>
  <si>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</si>
  <si>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</si>
  <si>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</si>
  <si>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</si>
  <si>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</si>
  <si>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</si>
  <si>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</si>
  <si>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</si>
  <si>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</si>
  <si>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</si>
  <si>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</si>
  <si>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</si>
  <si>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</si>
  <si>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</si>
  <si>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</si>
  <si>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</si>
  <si>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</si>
  <si>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</si>
  <si>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</si>
  <si>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</si>
  <si>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</si>
  <si>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</si>
  <si>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</si>
  <si>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</si>
  <si>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</si>
  <si>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</si>
  <si>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</si>
  <si>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</si>
  <si>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</si>
  <si>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</si>
  <si>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</si>
  <si>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</si>
  <si>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</si>
  <si>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</si>
  <si>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</si>
  <si>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</si>
  <si>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</si>
  <si>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</si>
  <si>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</si>
  <si>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</si>
  <si>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</si>
  <si>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</si>
  <si>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</si>
  <si>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</si>
  <si>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</si>
  <si>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</si>
  <si>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</si>
  <si>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</si>
  <si>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</si>
  <si>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</si>
  <si>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</si>
  <si>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</si>
  <si>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</si>
  <si>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</si>
  <si>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</si>
  <si>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</si>
  <si>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</si>
  <si>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</si>
  <si>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</si>
  <si>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</si>
  <si>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</si>
  <si>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</si>
  <si>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</si>
  <si>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</si>
  <si>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</si>
  <si>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</si>
  <si>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</si>
  <si>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</si>
  <si>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</si>
  <si>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</si>
  <si>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</si>
  <si>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</si>
  <si>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</si>
  <si>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</si>
  <si>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</si>
  <si>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</si>
  <si>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</si>
  <si>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</si>
  <si>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</si>
  <si>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</si>
  <si>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</si>
  <si>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</si>
  <si>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</si>
  <si>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</si>
  <si>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</si>
  <si>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</si>
  <si>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</si>
  <si>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</si>
  <si>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</si>
  <si>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</si>
  <si>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</si>
  <si>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</si>
  <si>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</si>
  <si>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</si>
  <si>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</si>
  <si>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</si>
  <si>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</si>
  <si>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</si>
  <si>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</si>
  <si>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</si>
  <si>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</si>
  <si>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</si>
  <si>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</si>
  <si>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</si>
  <si>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</si>
  <si>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</si>
  <si>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</si>
  <si>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</si>
  <si>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</si>
  <si>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</si>
  <si>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</si>
  <si>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</si>
  <si>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</si>
  <si>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</si>
  <si>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</si>
  <si>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</si>
  <si>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</si>
  <si>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</si>
  <si>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</si>
  <si>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</si>
  <si>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</si>
  <si>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</si>
  <si>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</si>
  <si>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</si>
  <si>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</si>
  <si>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</si>
  <si>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</si>
  <si>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</si>
  <si>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</si>
  <si>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</si>
  <si>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</si>
  <si>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</si>
  <si>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</si>
  <si>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</si>
  <si>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</si>
  <si>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</si>
  <si>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</si>
  <si>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</si>
  <si>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</si>
  <si>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</si>
  <si>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</si>
  <si>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</si>
  <si>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</si>
  <si>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</si>
  <si>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</si>
  <si>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</si>
  <si>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</si>
  <si>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</si>
  <si>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</si>
  <si>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</si>
  <si>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</si>
  <si>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</si>
  <si>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</si>
  <si>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</si>
  <si>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</si>
  <si>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</si>
  <si>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</si>
  <si>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</si>
  <si>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</si>
  <si>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</si>
  <si>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</si>
  <si>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</si>
  <si>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</si>
  <si>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</si>
  <si>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</si>
  <si>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</si>
  <si>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</si>
  <si>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</si>
  <si>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</si>
  <si>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</si>
  <si>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</si>
  <si>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</si>
  <si>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</si>
  <si>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</si>
  <si>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</si>
  <si>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</si>
  <si>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</si>
  <si>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</si>
  <si>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</si>
  <si>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</si>
  <si>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</si>
  <si>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</si>
  <si>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</si>
  <si>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</si>
  <si>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</si>
  <si>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</si>
  <si>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</si>
  <si>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</si>
  <si>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</si>
  <si>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</si>
  <si>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</si>
  <si>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</si>
  <si>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</si>
  <si>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</si>
  <si>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</si>
  <si>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</si>
  <si>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</si>
  <si>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</si>
  <si>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</si>
  <si>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</si>
  <si>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</si>
  <si>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</si>
  <si>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</si>
  <si>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</si>
  <si>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</si>
  <si>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</si>
  <si>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</si>
  <si>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</si>
  <si>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</si>
  <si>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</si>
  <si>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</si>
  <si>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</si>
  <si>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</si>
  <si>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</si>
  <si>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</si>
  <si>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</si>
  <si>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</si>
  <si>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</si>
  <si>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</si>
  <si>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</si>
  <si>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</si>
  <si>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</si>
  <si>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</si>
  <si>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</si>
  <si>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</si>
  <si>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</si>
  <si>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</si>
  <si>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</si>
  <si>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</si>
  <si>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</si>
  <si>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</si>
  <si>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</si>
  <si>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</si>
  <si>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</si>
  <si>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</si>
  <si>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</si>
  <si>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</si>
  <si>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</si>
  <si>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</si>
  <si>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</si>
  <si>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</si>
  <si>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</si>
  <si>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</si>
  <si>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</si>
  <si>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</si>
  <si>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</si>
  <si>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</si>
  <si>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</si>
  <si>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</si>
  <si>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</si>
  <si>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</si>
  <si>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</si>
  <si>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</si>
  <si>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</si>
  <si>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</si>
  <si>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</si>
  <si>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</si>
  <si>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</si>
  <si>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</si>
  <si>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</si>
  <si>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</si>
  <si>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</si>
  <si>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</si>
  <si>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</si>
  <si>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</si>
  <si>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</si>
  <si>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</si>
  <si>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</si>
  <si>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</si>
  <si>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</si>
  <si>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</si>
  <si>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</si>
  <si>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</si>
  <si>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</si>
  <si>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</si>
  <si>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</si>
  <si>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</si>
  <si>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</si>
  <si>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</si>
  <si>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</si>
  <si>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</si>
  <si>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</si>
  <si>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</si>
  <si>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</si>
  <si>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</si>
  <si>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</si>
  <si>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</si>
  <si>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</si>
  <si>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</si>
  <si>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</si>
  <si>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</si>
  <si>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</si>
  <si>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</si>
  <si>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</si>
  <si>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</si>
  <si>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</si>
  <si>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</si>
  <si>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</si>
  <si>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</si>
  <si>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</si>
  <si>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</si>
  <si>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</si>
  <si>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</si>
  <si>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</si>
  <si>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</si>
  <si>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</si>
  <si>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</si>
  <si>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</si>
  <si>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</si>
  <si>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</si>
  <si>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</si>
  <si>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</si>
  <si>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</si>
  <si>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</si>
  <si>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</si>
  <si>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</si>
  <si>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</si>
  <si>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</si>
  <si>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</si>
  <si>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</si>
  <si>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</si>
  <si>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</si>
  <si>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</si>
  <si>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</si>
  <si>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</si>
  <si>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</si>
  <si>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</si>
  <si>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</si>
  <si>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</si>
  <si>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</si>
  <si>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</si>
  <si>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</si>
  <si>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</si>
  <si>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</si>
  <si>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</si>
  <si>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</si>
  <si>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</si>
  <si>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</si>
  <si>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</si>
  <si>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</si>
  <si>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</si>
  <si>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</si>
  <si>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</si>
  <si>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</si>
  <si>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</si>
  <si>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</si>
  <si>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</si>
  <si>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</si>
  <si>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</si>
  <si>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</si>
  <si>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</si>
  <si>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</si>
  <si>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</si>
  <si>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</si>
  <si>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</si>
  <si>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</si>
  <si>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</si>
  <si>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</si>
  <si>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</si>
  <si>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</si>
  <si>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</si>
  <si>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</si>
  <si>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</si>
  <si>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</si>
  <si>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</si>
  <si>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</si>
  <si>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</si>
  <si>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</si>
  <si>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</si>
  <si>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</si>
  <si>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</si>
  <si>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</si>
  <si>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</si>
  <si>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</si>
  <si>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</si>
  <si>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</si>
  <si>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</si>
  <si>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</si>
  <si>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</si>
  <si>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</si>
  <si>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</si>
  <si>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</si>
  <si>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</si>
  <si>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</si>
  <si>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</si>
  <si>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</si>
  <si>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</si>
  <si>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</si>
  <si>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</si>
  <si>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</si>
  <si>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</si>
  <si>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</si>
  <si>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</si>
  <si>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</si>
  <si>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</si>
  <si>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</si>
  <si>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</si>
  <si>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</si>
  <si>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</si>
  <si>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</si>
  <si>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</si>
  <si>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</si>
  <si>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</si>
  <si>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</si>
  <si>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</si>
  <si>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</si>
  <si>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</si>
  <si>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</si>
  <si>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</si>
  <si>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</si>
  <si>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</si>
  <si>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</si>
  <si>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</si>
  <si>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</si>
  <si>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</si>
  <si>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</si>
  <si>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</si>
  <si>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</si>
  <si>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</si>
  <si>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</si>
  <si>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</si>
  <si>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</si>
  <si>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</si>
  <si>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</si>
  <si>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</si>
  <si>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</si>
  <si>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</si>
  <si>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</si>
  <si>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</si>
  <si>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</si>
  <si>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</si>
  <si>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</si>
  <si>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</si>
  <si>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</si>
  <si>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</si>
  <si>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</si>
  <si>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</si>
  <si>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</si>
  <si>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</si>
  <si>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</si>
  <si>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</si>
  <si>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</si>
  <si>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</si>
  <si>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</si>
  <si>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</si>
  <si>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</si>
  <si>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</si>
  <si>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</si>
  <si>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</si>
  <si>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</si>
  <si>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</si>
  <si>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</si>
  <si>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</si>
  <si>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</si>
  <si>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</si>
  <si>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</si>
  <si>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</si>
  <si>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</si>
  <si>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</si>
  <si>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</si>
  <si>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</si>
  <si>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</si>
  <si>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</si>
  <si>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</si>
  <si>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</si>
  <si>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</si>
  <si>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</si>
  <si>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</si>
  <si>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</si>
  <si>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</si>
  <si>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</si>
  <si>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</si>
  <si>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</si>
  <si>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</si>
  <si>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</si>
  <si>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</si>
  <si>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</si>
  <si>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</si>
  <si>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</si>
  <si>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</si>
  <si>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</si>
  <si>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</si>
  <si>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</si>
  <si>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</si>
  <si>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</si>
  <si>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</si>
  <si>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</si>
  <si>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</si>
  <si>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</si>
  <si>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</si>
  <si>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</si>
  <si>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</si>
  <si>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</si>
  <si>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</si>
  <si>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</si>
  <si>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</si>
  <si>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</si>
  <si>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</si>
  <si>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</si>
  <si>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</si>
  <si>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</si>
  <si>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</si>
  <si>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</si>
  <si>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</si>
  <si>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</si>
  <si>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</si>
  <si>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</si>
  <si>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</si>
  <si>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</si>
  <si>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</si>
  <si>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</si>
  <si>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</si>
  <si>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</si>
  <si>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</si>
  <si>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</si>
  <si>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</si>
  <si>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</si>
  <si>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</si>
  <si>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</si>
  <si>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</si>
  <si>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</si>
  <si>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</si>
  <si>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</si>
  <si>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</si>
  <si>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</si>
  <si>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</si>
  <si>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</si>
  <si>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</si>
  <si>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</si>
  <si>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</si>
  <si>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</si>
  <si>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</si>
  <si>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</si>
  <si>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</si>
  <si>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</si>
  <si>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</si>
  <si>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</si>
  <si>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</si>
  <si>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</si>
  <si>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</si>
  <si>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</si>
  <si>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</si>
  <si>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</si>
  <si>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</si>
  <si>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</si>
  <si>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</si>
  <si>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</si>
  <si>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</si>
  <si>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</si>
  <si>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</si>
  <si>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</si>
  <si>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</si>
  <si>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</si>
  <si>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</si>
  <si>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</si>
  <si>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</si>
  <si>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</si>
  <si>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</si>
  <si>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</si>
  <si>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</si>
  <si>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</si>
  <si>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</si>
  <si>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</si>
  <si>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</si>
  <si>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</si>
  <si>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</si>
  <si>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</si>
  <si>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</si>
  <si>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</si>
  <si>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</si>
  <si>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</si>
  <si>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</si>
  <si>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</si>
  <si>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</si>
  <si>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</si>
  <si>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</si>
  <si>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</si>
  <si>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</si>
  <si>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</si>
  <si>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</si>
  <si>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</si>
  <si>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</si>
  <si>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</si>
  <si>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</si>
  <si>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</si>
  <si>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</si>
  <si>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</si>
  <si>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</si>
  <si>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</si>
  <si>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</si>
  <si>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</si>
  <si>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</si>
  <si>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</si>
  <si>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</si>
  <si>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</si>
  <si>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</si>
  <si>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</si>
  <si>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</si>
  <si>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</si>
  <si>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</si>
  <si>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</si>
  <si>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</si>
  <si>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</si>
  <si>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</si>
  <si>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</si>
  <si>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</si>
  <si>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</si>
  <si>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</si>
  <si>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</si>
  <si>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</si>
  <si>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</si>
  <si>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</si>
  <si>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</si>
  <si>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</si>
  <si>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</si>
  <si>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</si>
  <si>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</si>
  <si>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</si>
  <si>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</si>
  <si>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</si>
  <si>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</si>
  <si>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</si>
  <si>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</si>
  <si>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</si>
  <si>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</si>
  <si>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</si>
  <si>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</si>
  <si>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</si>
  <si>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</si>
  <si>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</si>
  <si>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</si>
  <si>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</si>
  <si>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</si>
  <si>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</si>
  <si>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</si>
  <si>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</si>
  <si>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</si>
  <si>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</si>
  <si>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</si>
  <si>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</si>
  <si>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</si>
  <si>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</si>
  <si>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</si>
  <si>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</si>
  <si>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</si>
  <si>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</si>
  <si>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</si>
  <si>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</si>
  <si>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</si>
  <si>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</si>
  <si>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</si>
  <si>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</si>
  <si>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</si>
  <si>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</si>
  <si>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</si>
  <si>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</si>
  <si>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</si>
  <si>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</si>
  <si>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</si>
  <si>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</si>
  <si>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</si>
  <si>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</si>
  <si>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</si>
  <si>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</si>
  <si>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</si>
  <si>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</si>
  <si>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</si>
  <si>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</si>
  <si>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</si>
  <si>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</si>
  <si>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</si>
  <si>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</si>
  <si>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</si>
  <si>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</si>
  <si>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</si>
  <si>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</si>
  <si>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</si>
  <si>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</si>
  <si>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</si>
  <si>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</si>
  <si>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</si>
  <si>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</si>
  <si>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</si>
  <si>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</si>
  <si>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</si>
  <si>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</si>
  <si>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</si>
  <si>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</si>
  <si>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</si>
  <si>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</si>
  <si>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</si>
  <si>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</si>
  <si>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</si>
  <si>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</si>
  <si>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</si>
  <si>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</si>
  <si>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</si>
  <si>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</si>
  <si>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</si>
  <si>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</si>
  <si>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</si>
  <si>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</si>
  <si>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</si>
  <si>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</si>
  <si>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</si>
  <si>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</si>
  <si>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</si>
  <si>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</si>
  <si>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</si>
  <si>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</si>
  <si>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</si>
  <si>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</si>
  <si>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</si>
  <si>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</si>
  <si>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</si>
  <si>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</si>
  <si>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</si>
  <si>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</si>
  <si>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</si>
  <si>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</si>
  <si>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</si>
  <si>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</si>
  <si>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</si>
  <si>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</si>
  <si>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</si>
  <si>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</si>
  <si>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</si>
  <si>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</si>
  <si>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</si>
  <si>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</si>
  <si>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</si>
  <si>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</si>
  <si>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</si>
  <si>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</si>
  <si>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</si>
  <si>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</si>
  <si>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</si>
  <si>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</si>
  <si>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</si>
  <si>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</si>
  <si>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</si>
  <si>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</si>
  <si>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</si>
  <si>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</si>
  <si>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</si>
  <si>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</si>
  <si>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</si>
  <si>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</si>
  <si>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</si>
  <si>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</si>
  <si>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</si>
  <si>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</si>
  <si>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</si>
  <si>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</si>
  <si>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</si>
  <si>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</si>
  <si>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</si>
  <si>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</si>
  <si>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</si>
  <si>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</si>
  <si>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</si>
  <si>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</si>
  <si>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</si>
  <si>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</si>
  <si>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</si>
  <si>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</si>
  <si>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</si>
  <si>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</si>
  <si>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</si>
  <si>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</si>
  <si>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</si>
  <si>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</si>
  <si>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</si>
  <si>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</si>
  <si>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</si>
  <si>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</si>
  <si>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</si>
  <si>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</si>
  <si>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</si>
  <si>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</si>
  <si>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</si>
  <si>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</si>
  <si>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</si>
  <si>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</si>
  <si>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</si>
  <si>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</si>
  <si>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</si>
  <si>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</si>
  <si>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</si>
  <si>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</si>
  <si>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</si>
  <si>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</si>
  <si>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</si>
  <si>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</si>
  <si>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</si>
  <si>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</si>
  <si>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</si>
  <si>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</si>
  <si>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</si>
  <si>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</si>
  <si>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</si>
  <si>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</si>
  <si>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</si>
  <si>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</si>
  <si>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</si>
  <si>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</si>
  <si>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</si>
  <si>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</si>
  <si>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</si>
  <si>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</si>
  <si>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</si>
  <si>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</si>
  <si>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</si>
  <si>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</si>
  <si>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</si>
  <si>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</si>
  <si>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</si>
  <si>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</si>
  <si>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</si>
  <si>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</si>
  <si>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</si>
  <si>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</si>
  <si>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</si>
  <si>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</si>
  <si>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</si>
  <si>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</si>
  <si>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</si>
  <si>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</si>
  <si>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</si>
  <si>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</si>
  <si>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</si>
  <si>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</si>
  <si>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</si>
  <si>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</si>
  <si>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</si>
  <si>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</si>
  <si>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</si>
  <si>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</si>
  <si>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</si>
  <si>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</si>
  <si>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</si>
  <si>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</si>
  <si>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</si>
  <si>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</si>
  <si>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</si>
  <si>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</si>
  <si>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</si>
  <si>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</si>
  <si>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</si>
  <si>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</si>
  <si>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</si>
  <si>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</si>
  <si>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</si>
  <si>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</si>
  <si>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</si>
  <si>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</si>
  <si>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</si>
  <si>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</si>
  <si>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</si>
  <si>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</si>
  <si>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</si>
  <si>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</si>
  <si>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</si>
  <si>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</si>
  <si>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</si>
  <si>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</si>
  <si>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</si>
  <si>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</si>
  <si>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</si>
  <si>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</si>
  <si>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</si>
  <si>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</si>
  <si>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</si>
  <si>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</si>
  <si>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</si>
  <si>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</si>
  <si>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</si>
  <si>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</si>
  <si>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</si>
  <si>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</si>
  <si>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</si>
  <si>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</si>
  <si>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</si>
  <si>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</si>
  <si>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</si>
  <si>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</si>
  <si>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</si>
  <si>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</si>
  <si>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</si>
  <si>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</si>
  <si>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</si>
  <si>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</si>
  <si>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</si>
  <si>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</si>
  <si>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</si>
  <si>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</si>
  <si>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</si>
  <si>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</si>
  <si>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</si>
  <si>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</si>
  <si>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</si>
  <si>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</si>
  <si>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</si>
  <si>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</si>
  <si>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</si>
  <si>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</si>
  <si>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</si>
  <si>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</si>
  <si>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</si>
  <si>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</si>
  <si>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</si>
  <si>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</si>
  <si>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</si>
  <si>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</si>
  <si>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</si>
  <si>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</si>
  <si>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</si>
  <si>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</si>
  <si>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</si>
  <si>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</si>
  <si>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</si>
  <si>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</si>
  <si>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</si>
  <si>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</si>
  <si>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</si>
  <si>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</si>
  <si>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</si>
  <si>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</si>
  <si>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</si>
  <si>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</si>
  <si>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</si>
  <si>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</si>
  <si>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</si>
  <si>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</si>
  <si>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</si>
  <si>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</si>
  <si>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</si>
  <si>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</si>
  <si>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</si>
  <si>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</si>
  <si>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</si>
  <si>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</si>
  <si>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</si>
  <si>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</si>
  <si>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</si>
  <si>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</si>
  <si>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</si>
  <si>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</si>
  <si>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</si>
  <si>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</si>
  <si>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</si>
  <si>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</si>
  <si>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</si>
  <si>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</si>
  <si>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</si>
  <si>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</si>
  <si>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</si>
  <si>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</si>
  <si>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</si>
  <si>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</si>
  <si>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</si>
  <si>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</si>
  <si>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</si>
  <si>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</si>
  <si>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</si>
  <si>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</si>
  <si>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</si>
  <si>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</si>
  <si>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</si>
  <si>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</si>
  <si>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</si>
  <si>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</si>
  <si>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</si>
  <si>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</si>
  <si>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</si>
  <si>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</si>
  <si>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</si>
  <si>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</si>
  <si>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</si>
  <si>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</si>
  <si>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</si>
  <si>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</si>
  <si>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</si>
  <si>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</si>
  <si>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</si>
  <si>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</si>
  <si>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</si>
  <si>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</si>
  <si>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</si>
  <si>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</si>
  <si>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</si>
  <si>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</si>
  <si>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</si>
  <si>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</si>
  <si>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</si>
  <si>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</si>
  <si>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</si>
  <si>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</si>
  <si>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</si>
  <si>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</si>
  <si>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</si>
  <si>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</si>
  <si>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</si>
  <si>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</si>
  <si>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</si>
  <si>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</si>
  <si>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</si>
  <si>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</si>
  <si>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</si>
  <si>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</si>
  <si>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</si>
  <si>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</si>
  <si>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</si>
  <si>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</si>
  <si>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</si>
  <si>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</si>
  <si>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</si>
  <si>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</si>
  <si>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</si>
  <si>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</si>
  <si>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</si>
  <si>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</si>
  <si>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</si>
  <si>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</si>
  <si>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</si>
  <si>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</si>
  <si>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</si>
  <si>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</si>
  <si>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</si>
  <si>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</si>
  <si>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</si>
  <si>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</si>
  <si>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</si>
  <si>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</si>
  <si>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</si>
  <si>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</si>
  <si>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</si>
  <si>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</si>
  <si>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</si>
  <si>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</si>
  <si>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</si>
  <si>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</si>
  <si>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</si>
  <si>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</si>
  <si>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</si>
  <si>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</si>
  <si>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</si>
  <si>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</si>
  <si>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</si>
  <si>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</si>
  <si>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</si>
  <si>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</si>
  <si>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</si>
  <si>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</si>
  <si>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</si>
  <si>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</si>
  <si>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</si>
  <si>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</si>
  <si>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</si>
  <si>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</si>
  <si>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</si>
  <si>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</si>
  <si>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</si>
  <si>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</si>
  <si>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</si>
  <si>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</si>
  <si>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</si>
  <si>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</si>
  <si>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</si>
  <si>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</si>
  <si>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</si>
  <si>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</si>
  <si>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</si>
  <si>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</si>
  <si>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</si>
  <si>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</si>
  <si>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</si>
  <si>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</si>
  <si>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</si>
  <si>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</si>
  <si>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</si>
  <si>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</si>
  <si>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</si>
  <si>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</si>
  <si>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</si>
  <si>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</si>
  <si>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</si>
  <si>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</si>
  <si>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</si>
  <si>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</si>
  <si>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</si>
  <si>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</si>
  <si>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</si>
  <si>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</si>
  <si>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</si>
  <si>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</si>
  <si>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</si>
  <si>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</si>
  <si>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</si>
  <si>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</si>
  <si>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</si>
  <si>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</si>
  <si>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</si>
  <si>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</si>
  <si>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</si>
  <si>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</si>
  <si>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</si>
  <si>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</si>
  <si>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</si>
  <si>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</si>
  <si>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</si>
  <si>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</si>
  <si>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</si>
  <si>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</si>
  <si>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</si>
  <si>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</si>
  <si>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</si>
  <si>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</si>
  <si>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</si>
  <si>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</si>
  <si>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</si>
  <si>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</si>
  <si>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</si>
  <si>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</si>
  <si>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</si>
  <si>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</si>
  <si>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</si>
  <si>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</si>
  <si>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</si>
  <si>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</si>
  <si>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</si>
  <si>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</si>
  <si>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</si>
  <si>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</si>
  <si>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</si>
  <si>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</si>
  <si>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</si>
  <si>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</si>
  <si>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</si>
  <si>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</si>
  <si>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</si>
  <si>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</si>
  <si>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</si>
  <si>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</si>
  <si>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</si>
  <si>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</si>
  <si>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</si>
  <si>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</si>
  <si>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</si>
  <si>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</si>
  <si>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</si>
  <si>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</si>
  <si>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</si>
  <si>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</si>
  <si>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</si>
  <si>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</si>
  <si>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</si>
  <si>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</si>
  <si>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</si>
  <si>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</si>
  <si>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</si>
  <si>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</si>
  <si>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</si>
  <si>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</si>
  <si>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</si>
  <si>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</si>
  <si>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</si>
  <si>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</si>
  <si>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</si>
  <si>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</si>
  <si>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</si>
  <si>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</si>
  <si>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</si>
  <si>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</si>
  <si>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</si>
  <si>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</si>
  <si>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</si>
  <si>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</si>
  <si>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</si>
  <si>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</si>
  <si>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</si>
  <si>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</si>
  <si>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</si>
  <si>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</si>
  <si>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</si>
  <si>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</si>
  <si>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</si>
  <si>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</si>
  <si>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</si>
  <si>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</si>
  <si>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</si>
  <si>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</si>
  <si>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</si>
  <si>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</si>
  <si>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</si>
  <si>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</si>
  <si>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</si>
  <si>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</si>
  <si>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</si>
  <si>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</si>
  <si>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</si>
  <si>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</si>
  <si>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</si>
  <si>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</si>
  <si>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</si>
  <si>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</si>
  <si>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</si>
  <si>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</si>
  <si>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</si>
  <si>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</si>
  <si>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</si>
  <si>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</si>
  <si>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</si>
  <si>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</si>
  <si>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</si>
  <si>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</si>
  <si>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</si>
  <si>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</si>
  <si>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</si>
  <si>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</si>
  <si>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</si>
  <si>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</si>
  <si>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</si>
  <si>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</si>
  <si>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</si>
  <si>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</si>
  <si>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</si>
  <si>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</si>
  <si>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</si>
  <si>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</si>
  <si>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</si>
  <si>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</si>
  <si>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</si>
  <si>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</si>
  <si>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</si>
  <si>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</si>
  <si>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</si>
  <si>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</si>
  <si>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</si>
  <si>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</si>
  <si>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</si>
  <si>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</si>
  <si>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</si>
  <si>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</si>
  <si>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</si>
  <si>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</si>
  <si>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</si>
  <si>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</si>
  <si>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</si>
  <si>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</si>
  <si>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</si>
  <si>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</si>
  <si>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</si>
  <si>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</si>
  <si>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</si>
  <si>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</si>
  <si>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</si>
  <si>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</si>
  <si>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</si>
  <si>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</si>
  <si>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</si>
  <si>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</si>
  <si>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</si>
  <si>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</si>
  <si>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</si>
  <si>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</si>
  <si>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</si>
  <si>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</si>
  <si>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</si>
  <si>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</si>
  <si>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</si>
  <si>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</si>
  <si>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</si>
  <si>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</si>
  <si>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</si>
  <si>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</si>
  <si>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</si>
  <si>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</si>
  <si>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</si>
  <si>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</si>
  <si>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</si>
  <si>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</si>
  <si>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</si>
  <si>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</si>
  <si>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</si>
  <si>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</si>
  <si>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</si>
  <si>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</si>
  <si>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</si>
  <si>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</si>
  <si>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</si>
  <si>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</si>
  <si>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</si>
  <si>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</si>
  <si>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</si>
  <si>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</si>
  <si>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</si>
  <si>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</si>
  <si>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</si>
  <si>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</si>
  <si>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</si>
  <si>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</si>
  <si>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</si>
  <si>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</si>
  <si>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</si>
  <si>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</si>
  <si>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</si>
  <si>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</si>
  <si>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</si>
  <si>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</si>
  <si>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</si>
  <si>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</si>
  <si>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</si>
  <si>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</si>
  <si>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</si>
  <si>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</si>
  <si>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</si>
  <si>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</si>
  <si>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</si>
  <si>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</si>
  <si>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</si>
  <si>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</si>
  <si>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</si>
  <si>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</si>
  <si>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</si>
  <si>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</si>
  <si>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</si>
  <si>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</si>
  <si>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</si>
  <si>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</si>
  <si>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</si>
  <si>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</si>
  <si>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</si>
  <si>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</si>
  <si>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</si>
  <si>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</si>
  <si>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</si>
  <si>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</si>
  <si>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</si>
  <si>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</si>
  <si>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</si>
  <si>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</si>
  <si>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</si>
  <si>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</si>
  <si>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</si>
  <si>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</si>
  <si>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</si>
  <si>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</si>
  <si>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</si>
  <si>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</si>
  <si>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</si>
  <si>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</si>
  <si>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</si>
  <si>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</si>
  <si>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</si>
  <si>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</si>
  <si>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</si>
  <si>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</si>
  <si>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</si>
  <si>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</si>
  <si>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</si>
  <si>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</si>
  <si>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</si>
  <si>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</si>
  <si>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</si>
  <si>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</si>
  <si>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</si>
  <si>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</si>
  <si>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</si>
  <si>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</si>
  <si>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</si>
  <si>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</si>
  <si>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</si>
  <si>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</si>
  <si>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</si>
  <si>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</si>
  <si>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</si>
  <si>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</si>
  <si>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</si>
  <si>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</si>
  <si>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</si>
  <si>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</si>
  <si>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</si>
  <si>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</si>
  <si>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</si>
  <si>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</si>
  <si>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</si>
  <si>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</si>
  <si>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</si>
  <si>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</si>
  <si>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</si>
  <si>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</si>
  <si>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</si>
  <si>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</si>
  <si>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</si>
  <si>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</si>
  <si>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</si>
  <si>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</si>
  <si>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</si>
  <si>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</si>
  <si>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</si>
  <si>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</si>
  <si>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</si>
  <si>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</si>
  <si>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</si>
  <si>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</si>
  <si>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</si>
  <si>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</si>
  <si>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</si>
  <si>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</si>
  <si>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</si>
  <si>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</si>
  <si>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</si>
  <si>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</si>
  <si>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</si>
  <si>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</si>
  <si>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</si>
  <si>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</si>
  <si>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</si>
  <si>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</si>
  <si>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</si>
  <si>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</si>
  <si>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</si>
  <si>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</si>
  <si>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</si>
  <si>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</si>
  <si>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</si>
  <si>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</si>
  <si>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</si>
  <si>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</si>
  <si>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</si>
  <si>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</si>
  <si>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</si>
  <si>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</si>
  <si>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</si>
  <si>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</si>
  <si>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</si>
  <si>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</si>
  <si>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</si>
  <si>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</si>
  <si>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</si>
  <si>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</si>
  <si>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</si>
  <si>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</si>
  <si>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</si>
  <si>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</si>
  <si>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</si>
  <si>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</si>
  <si>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</si>
  <si>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</si>
  <si>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</si>
  <si>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</si>
  <si>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</si>
  <si>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</si>
  <si>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</si>
  <si>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</si>
  <si>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</si>
  <si>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</si>
  <si>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</si>
  <si>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</si>
  <si>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</si>
  <si>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</si>
  <si>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</si>
  <si>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</si>
  <si>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</si>
  <si>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</si>
  <si>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</si>
  <si>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</si>
  <si>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</si>
  <si>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</si>
  <si>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</si>
  <si>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</si>
  <si>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</si>
  <si>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</si>
  <si>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</si>
  <si>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</si>
  <si>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</si>
  <si>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</si>
  <si>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</si>
  <si>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</si>
  <si>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</si>
  <si>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</si>
  <si>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</si>
  <si>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</si>
  <si>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</si>
  <si>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</si>
  <si>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</si>
  <si>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</si>
  <si>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</si>
  <si>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</si>
  <si>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</si>
  <si>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</si>
  <si>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</si>
  <si>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</si>
  <si>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</si>
  <si>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</si>
  <si>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</si>
  <si>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</si>
  <si>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</si>
  <si>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</si>
  <si>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</si>
  <si>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</si>
  <si>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</si>
  <si>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</si>
  <si>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</si>
  <si>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</si>
  <si>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</si>
  <si>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</si>
  <si>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</si>
  <si>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</si>
  <si>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</si>
  <si>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</si>
  <si>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</si>
  <si>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</si>
  <si>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</si>
  <si>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</si>
  <si>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</si>
  <si>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</si>
  <si>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</si>
  <si>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</si>
  <si>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</si>
  <si>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</si>
  <si>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</si>
  <si>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</si>
  <si>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</si>
  <si>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</si>
  <si>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</si>
  <si>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</si>
  <si>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</si>
  <si>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</si>
  <si>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</si>
  <si>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</si>
  <si>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</si>
  <si>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</si>
  <si>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</si>
  <si>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</si>
  <si>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</si>
  <si>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</si>
  <si>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</si>
  <si>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</si>
  <si>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</si>
  <si>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</si>
  <si>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</si>
  <si>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</si>
  <si>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</si>
  <si>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</si>
  <si>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</si>
  <si>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</si>
  <si>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</si>
  <si>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</si>
  <si>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</si>
  <si>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</si>
  <si>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</si>
  <si>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</si>
  <si>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</si>
  <si>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</si>
  <si>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</si>
  <si>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</si>
  <si>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</si>
  <si>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</si>
  <si>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</si>
  <si>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</si>
  <si>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</si>
  <si>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</si>
  <si>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</si>
  <si>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</si>
  <si>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</si>
  <si>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</si>
  <si>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</si>
  <si>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</si>
  <si>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</si>
  <si>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</si>
  <si>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</si>
  <si>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</si>
  <si>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</si>
  <si>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</si>
  <si>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</si>
  <si>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</si>
  <si>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</si>
  <si>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</si>
  <si>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</si>
  <si>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</si>
  <si>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</si>
  <si>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</si>
  <si>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</si>
  <si>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</si>
  <si>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</si>
  <si>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</si>
  <si>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</si>
  <si>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</si>
  <si>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</si>
  <si>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</si>
  <si>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</si>
  <si>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</si>
  <si>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</si>
  <si>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</si>
  <si>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</si>
  <si>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</si>
  <si>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</si>
  <si>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</si>
  <si>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</si>
  <si>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</si>
  <si>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</si>
  <si>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</si>
  <si>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</si>
  <si>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</si>
  <si>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</si>
  <si>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</si>
  <si>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</si>
  <si>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</si>
  <si>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</si>
  <si>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</si>
  <si>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</si>
  <si>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</si>
  <si>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</si>
  <si>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</si>
  <si>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</si>
  <si>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</si>
  <si>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</si>
  <si>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</si>
  <si>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</si>
  <si>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</si>
  <si>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</si>
  <si>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</si>
  <si>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</si>
  <si>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</si>
  <si>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</si>
  <si>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</si>
  <si>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</si>
  <si>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</si>
  <si>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</si>
  <si>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</si>
  <si>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</si>
  <si>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</si>
  <si>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</si>
  <si>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</si>
  <si>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</si>
  <si>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</si>
  <si>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</si>
  <si>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</si>
  <si>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</si>
  <si>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</si>
  <si>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</si>
  <si>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</si>
  <si>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</si>
  <si>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</si>
  <si>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</si>
  <si>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</si>
  <si>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</si>
  <si>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</si>
  <si>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</si>
  <si>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</si>
  <si>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</si>
  <si>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</si>
  <si>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</si>
  <si>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</si>
  <si>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</si>
  <si>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</si>
  <si>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</si>
  <si>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</si>
  <si>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</si>
  <si>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</si>
  <si>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</si>
  <si>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</si>
  <si>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</si>
  <si>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</si>
  <si>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</si>
  <si>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</si>
  <si>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</si>
  <si>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</si>
  <si>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</si>
  <si>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</si>
  <si>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</si>
  <si>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</si>
  <si>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</si>
  <si>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</si>
  <si>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</si>
  <si>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</si>
  <si>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</si>
  <si>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</si>
  <si>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</si>
  <si>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</si>
  <si>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</si>
  <si>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</si>
  <si>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</si>
  <si>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</si>
  <si>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</si>
  <si>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</si>
  <si>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</si>
  <si>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</si>
  <si>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</si>
  <si>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</si>
  <si>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</si>
  <si>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</si>
  <si>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</si>
  <si>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</si>
  <si>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</si>
  <si>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</si>
  <si>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</si>
  <si>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</si>
  <si>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</si>
  <si>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</si>
  <si>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</si>
  <si>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</si>
  <si>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</si>
  <si>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</si>
  <si>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</si>
  <si>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</si>
  <si>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</si>
  <si>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</si>
  <si>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</si>
  <si>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</si>
  <si>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</si>
  <si>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</si>
  <si>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</si>
  <si>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</si>
  <si>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</si>
  <si>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</si>
  <si>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</si>
  <si>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</si>
  <si>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</si>
  <si>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</si>
  <si>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</si>
  <si>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</si>
  <si>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</si>
  <si>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</si>
  <si>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</si>
  <si>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</si>
  <si>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</si>
  <si>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</si>
  <si>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</si>
  <si>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</si>
  <si>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</si>
  <si>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</si>
  <si>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</si>
  <si>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</si>
  <si>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</si>
  <si>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</si>
  <si>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</si>
  <si>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</si>
  <si>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</si>
  <si>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</si>
  <si>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</si>
  <si>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</si>
  <si>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</si>
  <si>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</si>
  <si>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</si>
  <si>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</si>
  <si>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</si>
  <si>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</si>
  <si>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</si>
  <si>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</si>
  <si>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</si>
  <si>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</si>
  <si>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</si>
  <si>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</si>
  <si>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</si>
  <si>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</si>
  <si>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</si>
  <si>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</si>
  <si>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</si>
  <si>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</si>
  <si>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</si>
  <si>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</si>
  <si>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</si>
  <si>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</si>
  <si>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</si>
  <si>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</si>
  <si>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</si>
  <si>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</si>
  <si>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</si>
  <si>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</si>
  <si>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</si>
  <si>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</si>
  <si>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</si>
  <si>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</si>
  <si>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</si>
  <si>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</si>
  <si>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</si>
  <si>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</si>
  <si>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</si>
  <si>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</si>
  <si>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</si>
  <si>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</si>
  <si>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</si>
  <si>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</si>
  <si>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</si>
  <si>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</si>
  <si>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</si>
  <si>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</si>
  <si>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</si>
  <si>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</si>
  <si>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</si>
  <si>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</si>
  <si>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</si>
  <si>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</si>
  <si>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</si>
  <si>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</si>
  <si>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</si>
  <si>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</si>
  <si>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</si>
  <si>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</si>
  <si>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</si>
  <si>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</si>
  <si>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</si>
  <si>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</si>
  <si>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</si>
  <si>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</si>
  <si>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</si>
  <si>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</si>
  <si>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</si>
  <si>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</si>
  <si>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</si>
  <si>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</si>
  <si>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</si>
  <si>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</si>
  <si>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</si>
  <si>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</si>
  <si>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</si>
  <si>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</si>
  <si>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</si>
  <si>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</si>
  <si>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</si>
  <si>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</si>
  <si>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</si>
  <si>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</si>
  <si>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</si>
  <si>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</si>
  <si>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</si>
  <si>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</si>
  <si>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</si>
  <si>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</si>
  <si>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</si>
  <si>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</si>
  <si>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</si>
  <si>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</si>
  <si>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</si>
  <si>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</si>
  <si>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</si>
  <si>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</si>
  <si>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</si>
  <si>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</si>
  <si>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</si>
  <si>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</si>
  <si>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</si>
  <si>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</si>
  <si>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</si>
  <si>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</si>
  <si>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</si>
  <si>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</si>
  <si>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</si>
  <si>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</si>
  <si>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</si>
  <si>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</si>
  <si>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</si>
  <si>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</si>
  <si>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</si>
  <si>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</si>
  <si>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</si>
  <si>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</si>
  <si>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</si>
  <si>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</si>
  <si>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</si>
  <si>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</si>
  <si>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</si>
  <si>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</si>
  <si>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</si>
  <si>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</si>
  <si>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</si>
  <si>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</si>
  <si>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</si>
  <si>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</si>
  <si>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</si>
  <si>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</si>
  <si>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</si>
  <si>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</si>
  <si>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</si>
  <si>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</si>
  <si>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</si>
  <si>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</si>
  <si>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</si>
  <si>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</si>
  <si>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</si>
  <si>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</si>
  <si>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</si>
  <si>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</si>
  <si>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</si>
  <si>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</si>
  <si>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</si>
  <si>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</si>
  <si>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</si>
  <si>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</si>
  <si>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</si>
  <si>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</si>
  <si>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</si>
  <si>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</si>
  <si>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</si>
  <si>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</si>
  <si>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</si>
  <si>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</si>
  <si>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</si>
  <si>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</si>
  <si>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</si>
  <si>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</si>
  <si>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</si>
  <si>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</si>
  <si>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</si>
  <si>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</si>
  <si>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</si>
  <si>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</si>
  <si>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</si>
  <si>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</si>
  <si>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</si>
  <si>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</si>
  <si>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</si>
  <si>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</si>
  <si>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</si>
  <si>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</si>
  <si>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</si>
  <si>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</si>
  <si>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</si>
  <si>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</si>
  <si>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</si>
  <si>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</si>
  <si>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</si>
  <si>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</si>
  <si>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</si>
  <si>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</si>
  <si>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</si>
  <si>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</si>
  <si>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</si>
  <si>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</si>
  <si>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</si>
  <si>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</si>
  <si>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</si>
  <si>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</si>
  <si>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</si>
  <si>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</si>
  <si>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</si>
  <si>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</si>
  <si>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</si>
  <si>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</si>
  <si>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</si>
  <si>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</si>
  <si>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</si>
  <si>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</si>
  <si>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</si>
  <si>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</si>
  <si>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</si>
  <si>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</si>
  <si>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</si>
  <si>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</si>
  <si>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</si>
  <si>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</si>
  <si>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</si>
  <si>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</si>
  <si>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</si>
  <si>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</si>
  <si>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</si>
  <si>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</si>
  <si>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</si>
  <si>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</si>
  <si>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</si>
  <si>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</si>
  <si>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</si>
  <si>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</si>
  <si>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</si>
  <si>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</si>
  <si>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</si>
  <si>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</si>
  <si>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</si>
  <si>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</si>
  <si>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</si>
  <si>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</si>
  <si>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</si>
  <si>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</si>
  <si>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</si>
  <si>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</si>
  <si>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</si>
  <si>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</si>
  <si>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</si>
  <si>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</si>
  <si>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</si>
  <si>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</si>
  <si>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</si>
  <si>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</si>
  <si>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</si>
  <si>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</si>
  <si>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</si>
  <si>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</si>
  <si>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</si>
  <si>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</si>
  <si>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</si>
  <si>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</si>
  <si>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</si>
  <si>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</si>
  <si>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</si>
  <si>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</si>
  <si>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</si>
  <si>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</si>
  <si>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</si>
  <si>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</si>
  <si>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</si>
  <si>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</si>
  <si>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</si>
  <si>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</si>
  <si>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</si>
  <si>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</si>
  <si>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</si>
  <si>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</si>
  <si>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</si>
  <si>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</si>
  <si>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</si>
  <si>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</si>
  <si>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</si>
  <si>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</si>
  <si>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</si>
  <si>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</si>
  <si>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</si>
  <si>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</si>
  <si>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</si>
  <si>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</si>
  <si>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</si>
  <si>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</si>
  <si>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</si>
  <si>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</si>
  <si>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</si>
  <si>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</si>
  <si>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</si>
  <si>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</si>
  <si>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</si>
  <si>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</si>
  <si>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</si>
  <si>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</si>
  <si>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</si>
  <si>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</si>
  <si>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</si>
  <si>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</si>
  <si>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</si>
  <si>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</si>
  <si>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</si>
  <si>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</si>
  <si>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</si>
  <si>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</si>
  <si>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</si>
  <si>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</si>
  <si>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</si>
  <si>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</si>
  <si>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</si>
  <si>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</si>
  <si>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</si>
  <si>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</si>
  <si>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</si>
  <si>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</si>
  <si>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</si>
  <si>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</si>
  <si>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</si>
  <si>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</si>
  <si>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</si>
  <si>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</si>
  <si>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</si>
  <si>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</si>
  <si>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</si>
  <si>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</si>
  <si>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</si>
  <si>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</si>
  <si>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</si>
  <si>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</si>
  <si>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</si>
  <si>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</si>
  <si>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</si>
  <si>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</si>
  <si>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</si>
  <si>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</si>
  <si>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</si>
  <si>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</si>
  <si>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</si>
  <si>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</si>
  <si>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</si>
  <si>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</si>
  <si>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</si>
  <si>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</si>
  <si>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</si>
  <si>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</si>
  <si>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</si>
  <si>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</si>
  <si>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</si>
  <si>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</si>
  <si>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</si>
  <si>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</si>
  <si>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</si>
  <si>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</si>
  <si>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</si>
  <si>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</si>
  <si>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</si>
  <si>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</si>
  <si>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</si>
  <si>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</si>
  <si>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</si>
  <si>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</si>
  <si>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</si>
  <si>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</si>
  <si>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</si>
  <si>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</si>
  <si>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</si>
  <si>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</si>
  <si>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</si>
  <si>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</si>
  <si>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</si>
  <si>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</si>
  <si>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</si>
  <si>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</si>
  <si>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</si>
  <si>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</si>
  <si>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</si>
  <si>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</si>
  <si>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</si>
  <si>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</si>
  <si>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</si>
  <si>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</si>
  <si>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</si>
  <si>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</si>
  <si>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</si>
  <si>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</si>
  <si>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</si>
  <si>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</si>
  <si>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</si>
  <si>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</si>
  <si>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</si>
  <si>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</si>
  <si>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</si>
  <si>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</si>
  <si>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</si>
  <si>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</si>
  <si>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</si>
  <si>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</si>
  <si>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</si>
  <si>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</si>
  <si>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</si>
  <si>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</si>
  <si>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</si>
  <si>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</si>
  <si>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</si>
  <si>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</si>
  <si>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</si>
  <si>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</si>
  <si>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</si>
  <si>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</si>
  <si>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</si>
  <si>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</si>
  <si>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</si>
  <si>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</si>
  <si>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</si>
  <si>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</si>
  <si>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</si>
  <si>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</si>
  <si>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</si>
  <si>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</si>
  <si>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</si>
  <si>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</si>
  <si>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</si>
  <si>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</si>
  <si>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</si>
  <si>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</si>
  <si>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</si>
  <si>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</si>
  <si>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</si>
  <si>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</si>
  <si>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</si>
  <si>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</si>
  <si>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</si>
  <si>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</si>
  <si>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</si>
  <si>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</si>
  <si>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</si>
  <si>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</si>
  <si>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</si>
  <si>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</si>
  <si>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</si>
  <si>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</si>
  <si>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</si>
  <si>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</si>
  <si>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</si>
  <si>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</si>
  <si>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</si>
  <si>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</si>
  <si>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</si>
  <si>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</si>
  <si>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</si>
  <si>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</si>
  <si>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</si>
  <si>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</si>
  <si>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</si>
  <si>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</si>
  <si>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</si>
  <si>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</si>
  <si>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</si>
  <si>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</si>
  <si>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</si>
  <si>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</si>
  <si>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</si>
  <si>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</si>
  <si>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</si>
  <si>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</si>
  <si>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</si>
  <si>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</si>
  <si>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</si>
  <si>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</si>
  <si>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</si>
  <si>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</si>
  <si>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</si>
  <si>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</si>
  <si>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</si>
  <si>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</si>
  <si>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</si>
  <si>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</si>
  <si>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</si>
  <si>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</si>
  <si>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</si>
  <si>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</si>
  <si>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</si>
  <si>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</si>
  <si>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</si>
  <si>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</si>
  <si>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</si>
  <si>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</si>
  <si>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</si>
  <si>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</si>
  <si>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</si>
  <si>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</si>
  <si>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</si>
  <si>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</si>
  <si>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</si>
  <si>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</si>
  <si>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</si>
  <si>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</si>
  <si>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</si>
  <si>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</si>
  <si>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</si>
  <si>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</si>
  <si>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</si>
  <si>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</si>
  <si>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</si>
  <si>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</si>
  <si>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</si>
  <si>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</si>
  <si>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</si>
  <si>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</si>
  <si>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</si>
  <si>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</si>
  <si>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</si>
  <si>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</si>
  <si>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</si>
  <si>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</si>
  <si>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</si>
  <si>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</si>
  <si>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</si>
  <si>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</si>
  <si>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</si>
  <si>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</si>
  <si>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</si>
  <si>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</si>
  <si>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</si>
  <si>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</si>
  <si>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</si>
  <si>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</si>
  <si>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</si>
  <si>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</si>
  <si>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</si>
  <si>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</si>
  <si>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</si>
  <si>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</si>
  <si>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</si>
  <si>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</si>
  <si>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</si>
  <si>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</si>
  <si>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</si>
  <si>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</si>
  <si>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</si>
  <si>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</si>
  <si>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</si>
  <si>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</si>
  <si>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</si>
  <si>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</si>
  <si>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</si>
  <si>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</si>
  <si>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</si>
  <si>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</si>
  <si>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</si>
  <si>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</si>
  <si>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</si>
  <si>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</si>
  <si>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</si>
  <si>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</si>
  <si>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</si>
  <si>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</si>
  <si>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</si>
  <si>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</si>
  <si>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</si>
  <si>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</si>
  <si>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</si>
  <si>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</si>
  <si>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</si>
  <si>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</si>
  <si>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</si>
  <si>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</si>
  <si>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</si>
  <si>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</si>
  <si>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</si>
  <si>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</si>
  <si>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</si>
  <si>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</si>
  <si>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</si>
  <si>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</si>
  <si>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</si>
  <si>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</si>
  <si>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</si>
  <si>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</si>
  <si>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</si>
  <si>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</si>
  <si>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</si>
  <si>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</si>
  <si>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</si>
  <si>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</si>
  <si>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</si>
  <si>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</si>
  <si>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</si>
  <si>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</si>
  <si>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</si>
  <si>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</si>
  <si>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</si>
  <si>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</si>
  <si>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</si>
  <si>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</si>
  <si>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</si>
  <si>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</si>
  <si>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</si>
  <si>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</si>
  <si>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</si>
  <si>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</si>
  <si>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</si>
  <si>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</si>
  <si>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</si>
  <si>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</si>
  <si>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</si>
  <si>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</si>
  <si>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</si>
  <si>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</si>
  <si>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</si>
  <si>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</si>
  <si>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</si>
  <si>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</si>
  <si>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</si>
  <si>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</si>
  <si>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</si>
  <si>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</si>
  <si>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</si>
  <si>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</si>
  <si>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</si>
  <si>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</si>
  <si>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</si>
  <si>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</si>
  <si>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</si>
  <si>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</si>
  <si>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</si>
  <si>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</si>
  <si>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</si>
  <si>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</si>
  <si>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</si>
  <si>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</si>
  <si>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</si>
  <si>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</si>
  <si>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</si>
  <si>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</si>
  <si>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</si>
  <si>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</si>
  <si>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</si>
  <si>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</si>
  <si>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</si>
  <si>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</si>
  <si>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</si>
  <si>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</si>
  <si>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</si>
  <si>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</si>
  <si>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</si>
  <si>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</si>
  <si>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</si>
  <si>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</si>
  <si>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</si>
  <si>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</si>
  <si>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</si>
  <si>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</si>
  <si>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</si>
  <si>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</si>
  <si>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</si>
  <si>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</si>
  <si>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</si>
  <si>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</si>
  <si>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</si>
  <si>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</si>
  <si>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</si>
  <si>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</si>
  <si>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</si>
  <si>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</si>
  <si>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</si>
  <si>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</si>
  <si>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</si>
  <si>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</si>
  <si>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</si>
  <si>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</si>
  <si>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</si>
  <si>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</si>
  <si>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</si>
  <si>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</si>
  <si>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</si>
  <si>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</si>
  <si>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</si>
  <si>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</si>
  <si>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</si>
  <si>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</si>
  <si>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</si>
  <si>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</si>
  <si>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</si>
  <si>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</si>
  <si>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</si>
  <si>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</si>
  <si>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</si>
  <si>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</si>
  <si>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</si>
  <si>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</si>
  <si>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</si>
  <si>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</si>
  <si>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</si>
  <si>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</si>
  <si>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</si>
  <si>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</si>
  <si>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</si>
  <si>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</si>
  <si>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</si>
  <si>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</si>
  <si>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</si>
  <si>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</si>
  <si>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</si>
  <si>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</si>
  <si>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</si>
  <si>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</si>
  <si>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</si>
  <si>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</si>
  <si>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</si>
  <si>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</si>
  <si>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</si>
  <si>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</si>
  <si>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</si>
  <si>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</si>
  <si>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</si>
  <si>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</si>
  <si>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</si>
  <si>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</si>
  <si>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</si>
  <si>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</si>
  <si>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</si>
  <si>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</si>
  <si>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</si>
  <si>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</si>
  <si>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</si>
  <si>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</si>
  <si>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</si>
  <si>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</si>
  <si>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</si>
  <si>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</si>
  <si>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</si>
  <si>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</si>
  <si>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</si>
  <si>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</si>
  <si>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</si>
  <si>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</si>
  <si>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</si>
  <si>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</si>
  <si>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</si>
  <si>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</si>
  <si>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</si>
  <si>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</si>
  <si>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</si>
  <si>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</si>
  <si>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</si>
  <si>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</si>
  <si>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</si>
  <si>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</si>
  <si>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</si>
  <si>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</si>
  <si>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</si>
  <si>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</si>
  <si>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</si>
  <si>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</si>
  <si>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</si>
  <si>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</si>
  <si>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</si>
  <si>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</si>
  <si>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</si>
  <si>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</si>
  <si>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</si>
  <si>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</si>
  <si>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</si>
  <si>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</si>
  <si>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</si>
  <si>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</si>
  <si>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</si>
  <si>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</si>
  <si>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</si>
  <si>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</si>
  <si>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</si>
  <si>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</si>
  <si>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</si>
  <si>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</si>
  <si>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</si>
  <si>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</si>
  <si>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</si>
  <si>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</si>
  <si>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</si>
  <si>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</si>
  <si>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</si>
  <si>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</si>
  <si>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</si>
  <si>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</si>
  <si>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</si>
  <si>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</si>
  <si>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</si>
  <si>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</si>
  <si>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</si>
  <si>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</si>
  <si>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</si>
  <si>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</si>
  <si>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</si>
  <si>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</si>
  <si>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</si>
  <si>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</si>
  <si>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</si>
  <si>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</si>
  <si>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</si>
  <si>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</si>
  <si>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</si>
  <si>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</si>
  <si>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</si>
  <si>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</si>
  <si>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</si>
  <si>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</si>
  <si>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</si>
  <si>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</si>
  <si>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</si>
  <si>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</si>
  <si>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</si>
  <si>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</si>
  <si>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</si>
  <si>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</si>
  <si>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</si>
  <si>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</si>
  <si>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</si>
  <si>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</si>
  <si>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</si>
  <si>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</si>
  <si>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</si>
  <si>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</si>
  <si>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</si>
  <si>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</si>
  <si>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</si>
  <si>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</si>
  <si>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</si>
  <si>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</si>
  <si>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</si>
  <si>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</si>
  <si>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</si>
  <si>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</si>
  <si>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</si>
  <si>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</si>
  <si>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</si>
  <si>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</si>
  <si>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</si>
  <si>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</si>
  <si>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</si>
  <si>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</si>
  <si>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</si>
  <si>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</si>
  <si>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</si>
  <si>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</si>
  <si>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</si>
  <si>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</si>
  <si>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</si>
  <si>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</si>
  <si>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</si>
  <si>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</si>
  <si>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</si>
  <si>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</si>
  <si>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</si>
  <si>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</si>
  <si>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</si>
  <si>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</si>
  <si>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</si>
  <si>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</si>
  <si>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</si>
  <si>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</si>
  <si>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</si>
  <si>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</si>
  <si>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</si>
  <si>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</si>
  <si>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</si>
  <si>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</si>
  <si>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</si>
  <si>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</si>
  <si>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</si>
  <si>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</si>
  <si>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</si>
  <si>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</si>
  <si>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</si>
  <si>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</si>
  <si>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</si>
  <si>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</si>
  <si>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</si>
  <si>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</si>
  <si>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</si>
  <si>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</si>
  <si>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</si>
  <si>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</si>
  <si>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</si>
  <si>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</si>
  <si>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</si>
  <si>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</si>
  <si>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</si>
  <si>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</si>
  <si>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</si>
  <si>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</si>
  <si>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</si>
  <si>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</si>
  <si>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</si>
  <si>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</si>
  <si>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</si>
  <si>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</si>
  <si>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</si>
  <si>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</si>
  <si>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</si>
  <si>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</si>
  <si>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</si>
  <si>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</si>
  <si>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</si>
  <si>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</si>
  <si>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</si>
  <si>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</si>
  <si>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</si>
  <si>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</si>
  <si>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</si>
  <si>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</si>
  <si>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</si>
  <si>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</si>
  <si>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</si>
  <si>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</si>
  <si>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</si>
  <si>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</si>
  <si>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</si>
  <si>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</si>
  <si>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</si>
  <si>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</si>
  <si>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</si>
  <si>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</si>
  <si>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</si>
  <si>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</si>
  <si>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</si>
  <si>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</si>
  <si>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</si>
  <si>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</si>
  <si>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</si>
  <si>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</si>
  <si>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</si>
  <si>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</si>
  <si>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</si>
  <si>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</si>
  <si>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</si>
  <si>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</si>
  <si>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</si>
  <si>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</si>
  <si>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</si>
  <si>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</si>
  <si>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</si>
  <si>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</si>
  <si>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</si>
  <si>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</si>
  <si>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</si>
  <si>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</si>
  <si>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</si>
  <si>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</si>
  <si>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</si>
  <si>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</si>
  <si>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</si>
  <si>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</si>
  <si>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</si>
  <si>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</si>
  <si>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</si>
  <si>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</si>
  <si>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</si>
  <si>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</si>
  <si>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</si>
  <si>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</si>
  <si>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</si>
  <si>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</si>
  <si>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</si>
  <si>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</si>
  <si>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</si>
  <si>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</si>
  <si>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</si>
  <si>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</si>
  <si>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</si>
  <si>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</si>
  <si>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</si>
  <si>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</si>
  <si>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</si>
  <si>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</si>
  <si>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</si>
  <si>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</si>
  <si>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</si>
  <si>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</si>
  <si>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</si>
  <si>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</si>
  <si>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</si>
  <si>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</si>
  <si>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</si>
  <si>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</si>
  <si>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</si>
  <si>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</si>
  <si>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</si>
  <si>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</si>
  <si>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</si>
  <si>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</si>
  <si>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</si>
  <si>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</si>
  <si>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</si>
  <si>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</si>
  <si>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</si>
  <si>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</si>
  <si>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</si>
  <si>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</si>
  <si>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</si>
  <si>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</si>
  <si>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</si>
  <si>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</si>
  <si>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</si>
  <si>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</si>
  <si>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</si>
  <si>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</si>
  <si>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</si>
  <si>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</si>
  <si>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</si>
  <si>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</si>
  <si>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</si>
  <si>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</si>
  <si>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</si>
  <si>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</si>
  <si>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</si>
  <si>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</si>
  <si>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</si>
  <si>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</si>
  <si>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</si>
  <si>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</si>
  <si>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</si>
  <si>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</si>
  <si>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</si>
  <si>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</si>
  <si>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</si>
  <si>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</si>
  <si>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</si>
  <si>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</si>
  <si>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</si>
  <si>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</si>
  <si>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</si>
  <si>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</si>
  <si>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</si>
  <si>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</si>
  <si>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</si>
  <si>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</si>
  <si>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</si>
  <si>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</si>
  <si>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</si>
  <si>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</si>
  <si>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</si>
  <si>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</si>
  <si>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</si>
  <si>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</si>
  <si>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</si>
  <si>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</si>
  <si>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</si>
  <si>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</si>
  <si>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</si>
  <si>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</si>
  <si>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</si>
  <si>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</si>
  <si>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</si>
  <si>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</si>
  <si>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</si>
  <si>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</si>
  <si>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</si>
  <si>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</si>
  <si>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</si>
  <si>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</si>
  <si>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</si>
  <si>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</si>
  <si>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</si>
  <si>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</si>
  <si>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</si>
  <si>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</si>
  <si>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</si>
  <si>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</si>
  <si>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</si>
  <si>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</si>
  <si>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</si>
  <si>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</si>
  <si>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</si>
  <si>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</si>
  <si>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</si>
  <si>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</si>
  <si>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</si>
  <si>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</si>
  <si>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</si>
  <si>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</si>
  <si>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</si>
  <si>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</si>
  <si>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</si>
  <si>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</si>
  <si>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</si>
  <si>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</si>
  <si>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</si>
  <si>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</si>
  <si>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</si>
  <si>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</si>
  <si>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</si>
  <si>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</si>
  <si>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</si>
  <si>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</si>
  <si>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</si>
  <si>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</si>
  <si>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</si>
  <si>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</si>
  <si>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</si>
  <si>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</si>
  <si>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</si>
  <si>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</si>
  <si>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</si>
  <si>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</si>
  <si>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</si>
  <si>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</si>
  <si>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</si>
  <si>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</si>
  <si>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</si>
  <si>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</si>
  <si>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</si>
  <si>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</si>
  <si>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</si>
  <si>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</si>
  <si>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</si>
  <si>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</si>
  <si>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</si>
  <si>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</si>
  <si>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</si>
  <si>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</si>
  <si>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</si>
  <si>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</si>
  <si>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</si>
  <si>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</si>
  <si>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</si>
  <si>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</si>
  <si>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</si>
  <si>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</si>
  <si>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</si>
  <si>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</si>
  <si>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</si>
  <si>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</si>
  <si>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</si>
  <si>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</si>
  <si>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</si>
  <si>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</si>
  <si>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</si>
  <si>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</si>
  <si>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</si>
  <si>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</si>
  <si>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</si>
  <si>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</si>
  <si>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</si>
  <si>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</si>
  <si>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</si>
  <si>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</si>
  <si>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</si>
  <si>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</si>
  <si>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</si>
  <si>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</si>
  <si>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</si>
  <si>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</si>
  <si>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</si>
  <si>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</si>
  <si>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</si>
  <si>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</si>
  <si>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</si>
  <si>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</si>
  <si>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</si>
  <si>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</si>
  <si>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</si>
  <si>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</si>
  <si>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</si>
  <si>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</si>
  <si>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</si>
  <si>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</si>
  <si>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</si>
  <si>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</si>
  <si>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</si>
  <si>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</si>
  <si>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</si>
  <si>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</si>
  <si>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</si>
  <si>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</si>
  <si>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</si>
  <si>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</si>
  <si>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</si>
  <si>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</si>
  <si>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</si>
  <si>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</si>
  <si>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</si>
  <si>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</si>
  <si>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</si>
  <si>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</si>
  <si>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</si>
  <si>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</si>
  <si>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</si>
  <si>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</si>
  <si>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</si>
  <si>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</si>
  <si>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</si>
  <si>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</si>
  <si>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</si>
  <si>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</si>
  <si>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</si>
  <si>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</si>
  <si>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</si>
  <si>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</si>
  <si>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</si>
  <si>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</si>
  <si>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</si>
  <si>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</si>
  <si>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</si>
  <si>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</si>
  <si>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</si>
  <si>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</si>
  <si>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</si>
  <si>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</si>
  <si>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</si>
  <si>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</si>
  <si>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</si>
  <si>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</si>
  <si>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</si>
  <si>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</si>
  <si>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</si>
  <si>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</si>
  <si>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</si>
  <si>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</si>
  <si>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</si>
  <si>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</si>
  <si>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</si>
  <si>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</si>
  <si>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</si>
  <si>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</si>
  <si>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</si>
  <si>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</si>
  <si>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</si>
  <si>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</si>
  <si>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</si>
  <si>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</si>
  <si>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</si>
  <si>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</si>
  <si>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</si>
  <si>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</si>
  <si>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</si>
  <si>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</si>
  <si>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</si>
  <si>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</si>
  <si>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</si>
  <si>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</si>
  <si>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</si>
  <si>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</si>
  <si>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</si>
  <si>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</si>
  <si>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</si>
  <si>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</si>
  <si>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</si>
  <si>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</si>
  <si>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</si>
  <si>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</si>
  <si>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</si>
  <si>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</si>
  <si>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</si>
  <si>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</si>
  <si>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</si>
  <si>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</si>
  <si>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</si>
  <si>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</si>
  <si>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</si>
  <si>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</si>
  <si>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</si>
  <si>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</si>
  <si>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</si>
  <si>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</si>
  <si>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</si>
  <si>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</si>
  <si>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</si>
  <si>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</si>
  <si>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</si>
  <si>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</si>
  <si>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</si>
  <si>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</si>
  <si>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</si>
  <si>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</si>
  <si>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</si>
  <si>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</si>
  <si>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</si>
  <si>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</si>
  <si>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</si>
  <si>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</si>
  <si>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</si>
  <si>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</si>
  <si>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</si>
  <si>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</si>
  <si>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</si>
  <si>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</si>
  <si>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</si>
  <si>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</si>
  <si>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</si>
  <si>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</si>
  <si>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</si>
  <si>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</si>
  <si>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</si>
  <si>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</si>
  <si>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</si>
  <si>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</si>
  <si>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</si>
  <si>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</si>
  <si>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</si>
  <si>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</si>
  <si>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</si>
  <si>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</si>
  <si>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</si>
  <si>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</si>
  <si>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</si>
  <si>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</si>
  <si>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</si>
  <si>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</si>
  <si>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</si>
  <si>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</si>
  <si>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</si>
  <si>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</si>
  <si>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</si>
  <si>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</si>
  <si>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</si>
  <si>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</si>
  <si>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</si>
  <si>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</si>
  <si>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</si>
  <si>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</si>
  <si>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</si>
  <si>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</si>
  <si>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</si>
  <si>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</si>
  <si>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</si>
  <si>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</si>
  <si>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</si>
  <si>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</si>
  <si>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</si>
  <si>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</si>
  <si>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</si>
  <si>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</si>
  <si>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</si>
  <si>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</si>
  <si>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</si>
  <si>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</si>
  <si>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</si>
  <si>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</si>
  <si>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</si>
  <si>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</si>
  <si>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</si>
  <si>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</si>
  <si>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</si>
  <si>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</si>
  <si>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</si>
  <si>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</si>
  <si>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</si>
  <si>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</si>
  <si>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</si>
  <si>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</si>
  <si>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</si>
  <si>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</si>
  <si>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</si>
  <si>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</si>
  <si>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</si>
  <si>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</si>
  <si>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</si>
  <si>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</si>
  <si>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</si>
  <si>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</si>
  <si>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</si>
  <si>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</si>
  <si>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</si>
  <si>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</si>
  <si>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</si>
  <si>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</si>
  <si>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</si>
  <si>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</si>
  <si>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</si>
  <si>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</si>
  <si>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</si>
  <si>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</si>
  <si>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</si>
  <si>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</si>
  <si>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</si>
  <si>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</si>
  <si>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</si>
  <si>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</si>
  <si>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</si>
  <si>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</si>
  <si>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</si>
  <si>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</si>
  <si>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</si>
  <si>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</si>
  <si>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</si>
  <si>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</si>
  <si>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</si>
  <si>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</si>
  <si>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</si>
  <si>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</si>
  <si>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</si>
  <si>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</si>
  <si>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</si>
  <si>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</si>
  <si>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</si>
  <si>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</si>
  <si>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</si>
  <si>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</si>
  <si>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</si>
  <si>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</si>
  <si>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</si>
  <si>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</si>
  <si>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</si>
  <si>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</si>
  <si>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</si>
  <si>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</si>
  <si>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</si>
  <si>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</si>
  <si>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</si>
  <si>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</si>
  <si>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</si>
  <si>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</si>
  <si>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</si>
  <si>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</si>
  <si>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</si>
  <si>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</si>
  <si>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</si>
  <si>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</si>
  <si>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</si>
  <si>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</si>
  <si>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</si>
  <si>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</si>
  <si>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</si>
  <si>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</si>
  <si>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</si>
  <si>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</si>
  <si>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</si>
  <si>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</si>
  <si>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</si>
  <si>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</si>
  <si>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</si>
  <si>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</si>
  <si>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</si>
  <si>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</si>
  <si>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</si>
  <si>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</si>
  <si>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</si>
  <si>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</si>
  <si>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</si>
  <si>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</si>
  <si>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</si>
  <si>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</si>
  <si>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</si>
  <si>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</si>
  <si>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</si>
  <si>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</si>
  <si>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</si>
  <si>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</si>
  <si>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</si>
  <si>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</si>
  <si>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</si>
  <si>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</si>
  <si>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</si>
  <si>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</si>
  <si>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</si>
  <si>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</si>
  <si>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</si>
  <si>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</si>
  <si>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</si>
  <si>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</si>
  <si>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</si>
  <si>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</si>
  <si>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</si>
  <si>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</si>
  <si>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</si>
  <si>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</si>
  <si>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</si>
  <si>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</si>
  <si>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</si>
  <si>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</si>
  <si>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</si>
  <si>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</si>
  <si>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</si>
  <si>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</si>
  <si>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</si>
  <si>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</si>
  <si>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</si>
  <si>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</si>
  <si>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</si>
  <si>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</si>
  <si>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</si>
  <si>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</si>
  <si>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</si>
  <si>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</si>
  <si>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</si>
  <si>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</si>
  <si>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</si>
  <si>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</si>
  <si>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</si>
  <si>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</si>
  <si>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</si>
  <si>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</si>
  <si>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</si>
  <si>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</si>
  <si>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</si>
  <si>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</si>
  <si>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</si>
  <si>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</si>
  <si>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</si>
  <si>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</si>
  <si>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</si>
  <si>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</si>
  <si>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</si>
  <si>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</si>
  <si>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</si>
  <si>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</si>
  <si>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</si>
  <si>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</si>
  <si>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</si>
  <si>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</si>
  <si>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</si>
  <si>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</si>
  <si>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</si>
  <si>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</si>
  <si>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</si>
  <si>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</si>
  <si>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</si>
  <si>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</si>
  <si>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</si>
  <si>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</si>
  <si>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</si>
  <si>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</si>
  <si>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</si>
  <si>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</si>
  <si>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</si>
  <si>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</si>
  <si>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</si>
  <si>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</si>
  <si>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</si>
  <si>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</si>
  <si>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</si>
  <si>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</si>
  <si>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</si>
  <si>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</si>
  <si>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</si>
  <si>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</si>
  <si>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</si>
  <si>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</si>
  <si>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</si>
  <si>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</si>
  <si>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</si>
  <si>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</si>
  <si>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</si>
  <si>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</si>
  <si>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</si>
  <si>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</si>
  <si>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</si>
  <si>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</si>
  <si>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</si>
  <si>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</si>
  <si>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</si>
  <si>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</si>
  <si>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</si>
  <si>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</si>
  <si>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</si>
  <si>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</si>
  <si>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</si>
  <si>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</si>
  <si>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</si>
  <si>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</si>
  <si>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</si>
  <si>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</si>
  <si>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</si>
  <si>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</si>
  <si>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</si>
  <si>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</si>
  <si>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</si>
  <si>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</si>
  <si>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</si>
  <si>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</si>
  <si>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</si>
  <si>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</si>
  <si>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</si>
  <si>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</si>
  <si>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</si>
  <si>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</si>
  <si>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</si>
  <si>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</si>
  <si>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</si>
  <si>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</si>
  <si>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</si>
  <si>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</si>
  <si>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</si>
  <si>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</si>
  <si>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</si>
  <si>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</si>
  <si>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</si>
  <si>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</si>
  <si>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</si>
  <si>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</si>
  <si>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</si>
  <si>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</si>
  <si>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</si>
  <si>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</si>
  <si>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</si>
  <si>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</si>
  <si>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</si>
  <si>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</si>
  <si>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</si>
  <si>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</si>
  <si>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</si>
  <si>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</si>
  <si>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</si>
  <si>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</si>
  <si>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</si>
  <si>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</si>
  <si>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</si>
  <si>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</si>
  <si>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</si>
  <si>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</si>
  <si>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</si>
  <si>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</si>
  <si>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</si>
  <si>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</si>
  <si>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</si>
  <si>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</si>
  <si>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</si>
  <si>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</si>
  <si>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</si>
  <si>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</si>
  <si>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</si>
  <si>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</si>
  <si>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</si>
  <si>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</si>
  <si>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</si>
  <si>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</si>
  <si>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</si>
  <si>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</si>
  <si>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</si>
  <si>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</si>
  <si>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</si>
  <si>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</si>
  <si>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</si>
  <si>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</si>
  <si>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</si>
  <si>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</si>
  <si>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</si>
  <si>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</si>
  <si>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</si>
  <si>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</si>
  <si>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</si>
  <si>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</si>
  <si>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</si>
  <si>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</si>
  <si>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</si>
  <si>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</si>
  <si>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</si>
  <si>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</si>
  <si>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</si>
  <si>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</si>
  <si>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</si>
  <si>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</si>
  <si>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</si>
  <si>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</si>
  <si>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</si>
  <si>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</si>
  <si>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</si>
  <si>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</si>
  <si>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</si>
  <si>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</si>
  <si>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</si>
  <si>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</si>
  <si>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</si>
  <si>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</si>
  <si>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</si>
  <si>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</si>
  <si>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</si>
  <si>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</si>
  <si>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</si>
  <si>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</si>
  <si>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</si>
  <si>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</si>
  <si>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</si>
  <si>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</si>
  <si>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</si>
  <si>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</si>
  <si>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</si>
  <si>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</si>
  <si>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</si>
  <si>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</si>
  <si>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</si>
  <si>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</si>
  <si>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</si>
  <si>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</si>
  <si>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</si>
  <si>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</si>
  <si>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</si>
  <si>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</si>
  <si>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</si>
  <si>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</si>
  <si>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</si>
  <si>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</si>
  <si>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</si>
  <si>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</si>
  <si>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</si>
  <si>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</si>
  <si>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</si>
  <si>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</si>
  <si>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</si>
  <si>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</si>
  <si>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</si>
  <si>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</si>
  <si>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</si>
  <si>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</si>
  <si>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</si>
  <si>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</si>
  <si>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</si>
  <si>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</si>
  <si>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</si>
  <si>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</si>
  <si>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</si>
  <si>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</si>
  <si>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</si>
  <si>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</si>
  <si>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</si>
  <si>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</si>
  <si>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</si>
  <si>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</si>
  <si>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</si>
  <si>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</si>
  <si>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</si>
  <si>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</si>
  <si>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</si>
  <si>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</si>
  <si>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</si>
  <si>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</si>
  <si>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</si>
  <si>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</si>
  <si>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</si>
  <si>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</si>
  <si>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</si>
  <si>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</si>
  <si>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</si>
  <si>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</si>
  <si>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</si>
  <si>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</si>
  <si>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</si>
  <si>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</si>
  <si>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</si>
  <si>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</si>
  <si>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</si>
  <si>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</si>
  <si>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</si>
  <si>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</si>
  <si>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</si>
  <si>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</si>
  <si>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</si>
  <si>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</si>
  <si>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</si>
  <si>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</si>
  <si>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</si>
  <si>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</si>
  <si>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</si>
  <si>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</si>
  <si>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</si>
  <si>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</si>
  <si>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</si>
  <si>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</si>
  <si>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</si>
  <si>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</si>
  <si>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</si>
  <si>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</si>
  <si>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</si>
  <si>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</si>
  <si>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</si>
  <si>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</si>
  <si>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</si>
  <si>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</si>
  <si>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</si>
  <si>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</si>
  <si>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</si>
  <si>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</si>
  <si>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</si>
  <si>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</si>
  <si>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</si>
  <si>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</si>
  <si>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</si>
  <si>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</si>
  <si>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</si>
  <si>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</si>
  <si>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</si>
  <si>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</si>
  <si>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</si>
  <si>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</si>
  <si>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</si>
  <si>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</si>
  <si>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</si>
  <si>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</si>
  <si>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</si>
  <si>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</si>
  <si>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</si>
  <si>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</si>
  <si>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</si>
  <si>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</si>
  <si>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</si>
  <si>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</si>
  <si>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</si>
  <si>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</si>
  <si>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</si>
  <si>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</si>
  <si>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</si>
  <si>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</si>
  <si>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</si>
  <si>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</si>
  <si>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</si>
  <si>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</si>
  <si>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</si>
  <si>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</si>
  <si>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</si>
  <si>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</si>
  <si>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</si>
  <si>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</si>
  <si>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</si>
  <si>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</si>
  <si>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</si>
  <si>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</si>
  <si>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</si>
  <si>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</si>
  <si>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</si>
  <si>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</si>
  <si>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</si>
  <si>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</si>
  <si>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</si>
  <si>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</si>
  <si>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</si>
  <si>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</si>
  <si>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</si>
  <si>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</si>
  <si>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</si>
  <si>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</si>
  <si>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</si>
  <si>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</si>
  <si>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</si>
  <si>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</si>
  <si>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</si>
  <si>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</si>
  <si>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</si>
  <si>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</si>
  <si>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</si>
  <si>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</si>
  <si>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</si>
  <si>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</si>
  <si>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</si>
  <si>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</si>
  <si>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</si>
  <si>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</si>
  <si>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</si>
  <si>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</si>
  <si>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</si>
  <si>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</si>
  <si>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</si>
  <si>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</si>
  <si>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</si>
  <si>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</si>
  <si>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</si>
  <si>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</si>
  <si>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</si>
  <si>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</si>
  <si>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</si>
  <si>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</si>
  <si>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</si>
  <si>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</si>
  <si>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</si>
  <si>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</si>
  <si>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</si>
  <si>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</si>
  <si>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</si>
  <si>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</si>
  <si>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</si>
  <si>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</si>
  <si>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</si>
  <si>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</si>
  <si>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</si>
  <si>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</si>
  <si>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</si>
  <si>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</si>
  <si>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</si>
  <si>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</si>
  <si>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</si>
  <si>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</si>
  <si>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</si>
  <si>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</si>
  <si>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</si>
  <si>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</si>
  <si>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</si>
  <si>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</si>
  <si>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</si>
  <si>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</si>
  <si>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</si>
  <si>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</si>
  <si>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</si>
  <si>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</si>
  <si>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</si>
  <si>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</si>
  <si>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</si>
  <si>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</si>
  <si>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</si>
  <si>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</si>
  <si>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</si>
  <si>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</si>
  <si>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</si>
  <si>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</si>
  <si>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</si>
  <si>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</si>
  <si>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</si>
  <si>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</si>
  <si>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</si>
  <si>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</si>
  <si>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</si>
  <si>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</si>
  <si>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</si>
  <si>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</si>
  <si>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</si>
  <si>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</si>
  <si>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</si>
  <si>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</si>
  <si>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</si>
  <si>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</si>
  <si>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</si>
  <si>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</si>
  <si>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</si>
  <si>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</si>
  <si>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</si>
  <si>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</si>
  <si>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</si>
  <si>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</si>
  <si>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</si>
  <si>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</si>
  <si>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</si>
  <si>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</si>
  <si>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</si>
  <si>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</si>
  <si>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</si>
  <si>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</si>
  <si>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</si>
  <si>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</si>
  <si>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</si>
  <si>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</si>
  <si>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</si>
  <si>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</si>
  <si>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</si>
  <si>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</si>
  <si>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</si>
  <si>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</si>
  <si>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</si>
  <si>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</si>
  <si>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</si>
  <si>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</si>
  <si>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</si>
  <si>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</si>
  <si>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</si>
  <si>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</si>
  <si>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</si>
  <si>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</si>
  <si>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</si>
  <si>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</si>
  <si>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</si>
  <si>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</si>
  <si>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</si>
  <si>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</si>
  <si>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</si>
  <si>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</si>
  <si>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</si>
  <si>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</si>
  <si>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</si>
  <si>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</si>
  <si>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</si>
  <si>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</si>
  <si>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</si>
  <si>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</si>
  <si>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</si>
  <si>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</si>
  <si>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</si>
  <si>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</si>
  <si>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</si>
  <si>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</si>
  <si>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</si>
  <si>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</si>
  <si>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</si>
  <si>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</si>
  <si>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</si>
  <si>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</si>
  <si>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</si>
  <si>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</si>
  <si>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</si>
  <si>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</si>
  <si>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</si>
  <si>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</si>
  <si>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</si>
  <si>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</si>
  <si>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</si>
  <si>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</si>
  <si>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</si>
  <si>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</si>
  <si>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</si>
  <si>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</si>
  <si>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</si>
  <si>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</si>
  <si>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</si>
  <si>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</si>
  <si>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</si>
  <si>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</si>
  <si>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</si>
  <si>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</si>
  <si>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</si>
  <si>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</si>
  <si>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</si>
  <si>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</si>
  <si>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</si>
  <si>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</si>
  <si>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</si>
  <si>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</si>
  <si>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</si>
  <si>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</si>
  <si>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</si>
  <si>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</si>
  <si>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</si>
  <si>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</si>
  <si>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</si>
  <si>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</si>
  <si>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</si>
  <si>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</si>
  <si>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</si>
  <si>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</si>
  <si>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</si>
  <si>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</si>
  <si>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</si>
  <si>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</si>
  <si>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</si>
  <si>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</si>
  <si>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</si>
  <si>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</si>
  <si>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</si>
  <si>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</si>
  <si>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</si>
  <si>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</si>
  <si>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</si>
  <si>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</si>
  <si>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</si>
  <si>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</si>
  <si>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</si>
  <si>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</si>
  <si>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</si>
  <si>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</si>
  <si>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</si>
  <si>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</si>
  <si>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</si>
  <si>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</si>
  <si>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</si>
  <si>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</si>
  <si>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</si>
  <si>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</si>
  <si>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</si>
  <si>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</si>
  <si>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</si>
  <si>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</si>
  <si>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</si>
  <si>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</si>
  <si>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</si>
  <si>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</si>
  <si>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</si>
  <si>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</si>
  <si>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</si>
  <si>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</si>
  <si>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</si>
  <si>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</si>
  <si>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</si>
  <si>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</si>
  <si>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</si>
  <si>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</si>
  <si>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</si>
  <si>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</si>
  <si>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</si>
  <si>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</si>
  <si>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</si>
  <si>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</si>
  <si>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</si>
  <si>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</si>
  <si>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</si>
  <si>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</si>
  <si>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</si>
  <si>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</si>
  <si>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</si>
  <si>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</si>
  <si>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</si>
  <si>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</si>
  <si>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</si>
  <si>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</si>
  <si>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</si>
  <si>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</si>
  <si>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</si>
  <si>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</si>
  <si>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</si>
  <si>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</si>
  <si>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</si>
  <si>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</si>
  <si>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</si>
  <si>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</si>
  <si>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</si>
  <si>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</si>
  <si>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</si>
  <si>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</si>
  <si>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</si>
  <si>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</si>
  <si>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</si>
  <si>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</si>
  <si>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</si>
  <si>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</si>
  <si>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</si>
  <si>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</si>
  <si>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</si>
  <si>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</si>
  <si>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</si>
  <si>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</si>
  <si>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</si>
  <si>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</si>
  <si>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</si>
  <si>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</si>
  <si>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</si>
  <si>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</si>
  <si>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</si>
  <si>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</si>
  <si>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</si>
  <si>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</si>
  <si>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</si>
  <si>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</si>
  <si>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</si>
  <si>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</si>
  <si>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</si>
  <si>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</si>
  <si>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</si>
  <si>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</si>
  <si>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</si>
  <si>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</si>
  <si>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</si>
  <si>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</si>
  <si>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</si>
  <si>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</si>
  <si>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</si>
  <si>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</si>
  <si>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</si>
  <si>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</si>
  <si>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</si>
  <si>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</si>
  <si>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</si>
  <si>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</si>
  <si>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</si>
  <si>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</si>
  <si>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</si>
  <si>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</si>
  <si>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</si>
  <si>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</si>
  <si>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</si>
  <si>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</si>
  <si>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</si>
  <si>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</si>
  <si>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</si>
  <si>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</si>
  <si>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</si>
  <si>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</si>
  <si>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</si>
  <si>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</si>
  <si>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</si>
  <si>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</si>
  <si>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</si>
  <si>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</si>
  <si>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</si>
  <si>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</si>
  <si>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</si>
  <si>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</si>
  <si>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</si>
  <si>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</si>
  <si>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</si>
  <si>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</si>
  <si>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</si>
  <si>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</si>
  <si>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</si>
  <si>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</si>
  <si>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</si>
  <si>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</si>
  <si>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</si>
  <si>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</si>
  <si>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</si>
  <si>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</si>
  <si>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</si>
  <si>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</si>
  <si>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</si>
  <si>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</si>
  <si>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</si>
  <si>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</si>
  <si>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</si>
  <si>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</si>
  <si>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</si>
  <si>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</si>
  <si>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</si>
  <si>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</si>
  <si>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</si>
  <si>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</si>
  <si>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</si>
  <si>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</si>
  <si>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</si>
  <si>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</si>
  <si>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</si>
  <si>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</si>
  <si>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</si>
  <si>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</si>
  <si>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</si>
  <si>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</si>
  <si>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</si>
  <si>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</si>
  <si>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</si>
  <si>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</si>
  <si>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</si>
  <si>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</si>
  <si>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</si>
  <si>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</si>
  <si>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</si>
  <si>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</si>
  <si>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</si>
  <si>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</si>
  <si>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</si>
  <si>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</si>
  <si>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</si>
  <si>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</si>
  <si>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</si>
  <si>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</si>
  <si>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</si>
  <si>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</si>
  <si>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</si>
  <si>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</si>
  <si>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</si>
  <si>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</si>
  <si>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</si>
  <si>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</si>
  <si>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</si>
  <si>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</si>
  <si>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</si>
  <si>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</si>
  <si>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</si>
  <si>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</si>
  <si>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</si>
  <si>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</si>
  <si>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</si>
  <si>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</si>
  <si>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</si>
  <si>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</si>
  <si>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</si>
  <si>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</si>
  <si>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</si>
  <si>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</si>
  <si>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</si>
  <si>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</si>
  <si>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</si>
  <si>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</si>
  <si>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</si>
  <si>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</si>
  <si>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</si>
  <si>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</si>
  <si>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</si>
  <si>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</si>
  <si>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</si>
  <si>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</si>
  <si>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</si>
  <si>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</si>
  <si>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</si>
  <si>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</si>
  <si>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</si>
  <si>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</si>
  <si>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</si>
  <si>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</si>
  <si>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</si>
  <si>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</si>
  <si>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</si>
  <si>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</si>
  <si>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</si>
  <si>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</si>
  <si>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</si>
  <si>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</si>
  <si>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</si>
  <si>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</si>
  <si>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</si>
  <si>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</si>
  <si>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</si>
  <si>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</si>
  <si>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</si>
  <si>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</si>
  <si>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</si>
  <si>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</si>
  <si>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</si>
  <si>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</si>
  <si>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</si>
  <si>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</si>
  <si>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</si>
  <si>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</si>
  <si>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</si>
  <si>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</si>
  <si>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</si>
  <si>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</si>
  <si>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</si>
  <si>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</si>
  <si>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</si>
  <si>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</si>
  <si>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</si>
  <si>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</si>
  <si>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</si>
  <si>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</si>
  <si>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</si>
  <si>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</si>
  <si>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</si>
  <si>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</si>
  <si>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</si>
  <si>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</si>
  <si>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</si>
  <si>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</si>
  <si>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</si>
  <si>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</si>
  <si>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</si>
  <si>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</si>
  <si>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</si>
  <si>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</si>
  <si>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</si>
  <si>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</si>
  <si>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</si>
  <si>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</si>
  <si>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</si>
  <si>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</si>
  <si>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</si>
  <si>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</si>
  <si>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</si>
  <si>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</si>
  <si>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</si>
  <si>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</si>
  <si>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</si>
  <si>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</si>
  <si>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</si>
  <si>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</si>
  <si>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</si>
  <si>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</si>
  <si>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</si>
  <si>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</si>
  <si>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</si>
  <si>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</si>
  <si>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</si>
  <si>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</si>
  <si>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</si>
  <si>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</si>
  <si>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</si>
  <si>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</si>
  <si>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</si>
  <si>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</si>
  <si>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</si>
  <si>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</si>
  <si>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</si>
  <si>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</si>
  <si>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</si>
  <si>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</si>
  <si>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</si>
  <si>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</si>
  <si>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</si>
  <si>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</si>
  <si>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</si>
  <si>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</si>
  <si>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</si>
  <si>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</si>
  <si>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</si>
  <si>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</si>
  <si>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</si>
  <si>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</si>
  <si>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</si>
  <si>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</si>
  <si>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</si>
  <si>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</si>
  <si>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</si>
  <si>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</si>
  <si>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</si>
  <si>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</si>
  <si>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</si>
  <si>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</si>
  <si>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</si>
  <si>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</si>
  <si>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</si>
  <si>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</si>
  <si>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</si>
  <si>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</si>
  <si>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</si>
  <si>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</si>
  <si>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</si>
  <si>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</si>
  <si>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</si>
  <si>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</si>
  <si>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</si>
  <si>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</si>
  <si>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</si>
  <si>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</si>
  <si>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</si>
  <si>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</si>
  <si>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</si>
  <si>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</si>
  <si>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</si>
  <si>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</si>
  <si>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</si>
  <si>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</si>
  <si>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</si>
  <si>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</si>
  <si>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</si>
  <si>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</si>
  <si>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</si>
  <si>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</si>
  <si>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</si>
  <si>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</si>
  <si>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</si>
  <si>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</si>
  <si>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</si>
  <si>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</si>
  <si>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</si>
  <si>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</si>
  <si>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</si>
  <si>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</si>
  <si>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</si>
  <si>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</si>
  <si>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</si>
  <si>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</si>
  <si>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</si>
  <si>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</si>
  <si>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</si>
  <si>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</si>
  <si>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</si>
  <si>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</si>
  <si>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</si>
  <si>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</si>
  <si>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</si>
  <si>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</si>
  <si>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</si>
  <si>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</si>
  <si>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</si>
  <si>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</si>
  <si>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</si>
  <si>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</si>
  <si>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</si>
  <si>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</si>
  <si>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</si>
  <si>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</si>
  <si>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</si>
  <si>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</si>
  <si>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</si>
  <si>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</si>
  <si>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</si>
  <si>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</si>
  <si>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</si>
  <si>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</si>
  <si>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</si>
  <si>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</si>
  <si>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</si>
  <si>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</si>
  <si>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</si>
  <si>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</si>
  <si>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</si>
  <si>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</si>
  <si>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</si>
  <si>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</si>
  <si>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</si>
  <si>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</si>
  <si>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</si>
  <si>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</si>
  <si>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</si>
  <si>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</si>
  <si>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</si>
  <si>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</si>
  <si>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</si>
  <si>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</si>
  <si>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</si>
  <si>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</si>
  <si>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</si>
  <si>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</si>
  <si>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</si>
  <si>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</si>
  <si>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</si>
  <si>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</si>
  <si>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</si>
  <si>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</si>
  <si>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</si>
  <si>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</si>
  <si>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</si>
  <si>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</si>
  <si>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</si>
  <si>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</si>
  <si>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</si>
  <si>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</si>
  <si>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</si>
  <si>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</si>
  <si>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</si>
  <si>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</si>
  <si>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</si>
  <si>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</si>
  <si>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</si>
  <si>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</si>
  <si>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</si>
  <si>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</si>
  <si>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</si>
  <si>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</si>
  <si>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</si>
  <si>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</si>
  <si>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</si>
  <si>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</si>
  <si>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</si>
  <si>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</si>
  <si>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</si>
  <si>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</si>
  <si>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</si>
  <si>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</si>
  <si>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</si>
  <si>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</si>
  <si>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</si>
  <si>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</si>
  <si>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</si>
  <si>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</si>
  <si>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</si>
  <si>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</si>
  <si>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</si>
  <si>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</si>
  <si>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</si>
  <si>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</si>
  <si>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</si>
  <si>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</si>
  <si>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</si>
  <si>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</si>
  <si>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</si>
  <si>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</si>
  <si>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</si>
  <si>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</si>
  <si>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</si>
  <si>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</si>
  <si>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</si>
  <si>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</si>
  <si>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</si>
  <si>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</si>
  <si>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</si>
  <si>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</si>
  <si>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</si>
  <si>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</si>
  <si>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</si>
  <si>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</si>
  <si>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</si>
  <si>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</si>
  <si>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</si>
  <si>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</si>
  <si>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</si>
  <si>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</si>
  <si>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</si>
  <si>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</si>
  <si>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</si>
  <si>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</si>
  <si>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</si>
  <si>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</si>
  <si>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</si>
  <si>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</si>
  <si>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</si>
  <si>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</si>
  <si>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</si>
  <si>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</si>
  <si>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</si>
  <si>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</si>
  <si>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</si>
  <si>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</si>
  <si>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</si>
  <si>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</si>
  <si>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</si>
  <si>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</si>
  <si>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</si>
  <si>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</si>
  <si>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</si>
  <si>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</si>
  <si>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</si>
  <si>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</si>
  <si>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</si>
  <si>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</si>
  <si>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</si>
  <si>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</si>
  <si>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</si>
  <si>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</si>
  <si>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</si>
  <si>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</si>
  <si>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</si>
  <si>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</si>
  <si>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</si>
  <si>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</si>
  <si>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</si>
  <si>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</si>
  <si>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</si>
  <si>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</si>
  <si>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</si>
  <si>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</si>
  <si>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</si>
  <si>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</si>
  <si>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</si>
  <si>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</si>
  <si>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</si>
  <si>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</si>
  <si>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</si>
  <si>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</si>
  <si>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</si>
  <si>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</si>
  <si>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</si>
  <si>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</si>
  <si>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</si>
  <si>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</si>
  <si>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</si>
  <si>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</si>
  <si>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</si>
  <si>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</si>
  <si>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</si>
  <si>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</si>
  <si>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</si>
  <si>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</si>
  <si>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</si>
  <si>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</si>
  <si>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</si>
  <si>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</si>
  <si>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</si>
  <si>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</si>
  <si>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</si>
  <si>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</si>
  <si>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</si>
  <si>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</si>
  <si>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</si>
  <si>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</si>
  <si>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</si>
  <si>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</si>
  <si>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</si>
  <si>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</si>
  <si>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</si>
  <si>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</si>
  <si>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</si>
  <si>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</si>
  <si>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</si>
  <si>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</si>
  <si>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</si>
  <si>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</si>
  <si>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</si>
  <si>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</si>
  <si>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</si>
  <si>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</si>
  <si>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</si>
  <si>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</si>
  <si>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</si>
  <si>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</si>
  <si>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</si>
  <si>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</si>
  <si>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</si>
  <si>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</si>
  <si>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</si>
  <si>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</si>
  <si>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</si>
  <si>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</si>
  <si>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</si>
  <si>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</si>
  <si>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</si>
  <si>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</si>
  <si>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</si>
  <si>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</si>
  <si>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</si>
  <si>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</si>
  <si>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</si>
  <si>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</si>
  <si>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</si>
  <si>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</si>
  <si>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</si>
  <si>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</si>
  <si>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</si>
  <si>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</si>
  <si>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</si>
  <si>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</si>
  <si>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</si>
  <si>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</si>
  <si>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</si>
  <si>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</si>
  <si>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</si>
  <si>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</si>
  <si>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</si>
  <si>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</si>
  <si>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</si>
  <si>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</si>
  <si>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</si>
  <si>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</si>
  <si>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</si>
  <si>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</si>
  <si>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</si>
  <si>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</si>
  <si>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</si>
  <si>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</si>
  <si>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</si>
  <si>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</si>
  <si>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</si>
  <si>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</si>
  <si>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</si>
  <si>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</si>
  <si>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</si>
  <si>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</si>
  <si>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</si>
  <si>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</si>
  <si>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</si>
  <si>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</si>
  <si>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</si>
  <si>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</si>
  <si>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</si>
  <si>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</si>
  <si>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</si>
  <si>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</si>
  <si>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</si>
  <si>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</si>
  <si>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</si>
  <si>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</si>
  <si>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</si>
  <si>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</si>
  <si>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</si>
  <si>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</si>
  <si>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</si>
  <si>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</si>
  <si>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</si>
  <si>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</si>
  <si>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</si>
  <si>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</si>
  <si>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</si>
  <si>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</si>
  <si>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</si>
  <si>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</si>
  <si>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</si>
  <si>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</si>
  <si>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</si>
  <si>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</si>
  <si>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</si>
  <si>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</si>
  <si>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</si>
  <si>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</si>
  <si>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</si>
  <si>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</si>
  <si>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</si>
  <si>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</si>
  <si>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</si>
  <si>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</si>
  <si>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</si>
  <si>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</si>
  <si>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</si>
  <si>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</si>
  <si>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</si>
  <si>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</si>
  <si>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</si>
  <si>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</si>
  <si>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</si>
  <si>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</si>
  <si>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</si>
  <si>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</si>
  <si>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</si>
  <si>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</si>
  <si>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</si>
  <si>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</si>
  <si>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</si>
  <si>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</si>
  <si>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</si>
  <si>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</si>
  <si>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</si>
  <si>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</si>
  <si>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</si>
  <si>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</si>
  <si>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</si>
  <si>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</si>
  <si>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</si>
  <si>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</si>
  <si>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</si>
  <si>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</si>
  <si>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</si>
  <si>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</si>
  <si>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</si>
  <si>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</si>
  <si>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</si>
  <si>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</si>
  <si>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</si>
  <si>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</si>
  <si>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</si>
  <si>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</si>
  <si>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</si>
  <si>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</si>
  <si>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</si>
  <si>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</si>
  <si>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</si>
  <si>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</si>
  <si>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</si>
  <si>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</si>
  <si>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</si>
  <si>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</si>
  <si>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</si>
  <si>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</si>
  <si>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</si>
  <si>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</si>
  <si>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</si>
  <si>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</si>
  <si>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</si>
  <si>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</si>
  <si>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</si>
  <si>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</si>
  <si>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</si>
  <si>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</si>
  <si>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</si>
  <si>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</si>
  <si>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</si>
  <si>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</si>
  <si>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</si>
  <si>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</si>
  <si>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</si>
  <si>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</si>
  <si>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</si>
  <si>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</si>
  <si>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</si>
  <si>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</si>
  <si>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</si>
  <si>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</si>
  <si>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</si>
  <si>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</si>
  <si>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</si>
  <si>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</si>
  <si>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</si>
  <si>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</si>
  <si>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</si>
  <si>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</si>
  <si>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</si>
  <si>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</si>
  <si>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</si>
  <si>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</si>
  <si>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</si>
  <si>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</si>
  <si>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</si>
  <si>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</si>
  <si>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</si>
  <si>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</si>
  <si>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</si>
  <si>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</si>
  <si>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</si>
  <si>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</si>
  <si>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</si>
  <si>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</si>
  <si>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</si>
  <si>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</si>
  <si>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</si>
  <si>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</si>
  <si>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</si>
  <si>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</si>
  <si>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</si>
  <si>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</si>
  <si>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</si>
  <si>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</si>
  <si>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</si>
  <si>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</si>
  <si>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</si>
  <si>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</si>
  <si>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</si>
  <si>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</si>
  <si>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</si>
  <si>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</si>
  <si>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</si>
  <si>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</si>
  <si>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</si>
  <si>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</si>
  <si>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</si>
  <si>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</si>
  <si>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</si>
  <si>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</si>
  <si>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</si>
  <si>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</si>
  <si>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</si>
  <si>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</si>
  <si>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</si>
  <si>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</si>
  <si>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</si>
  <si>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</si>
  <si>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</si>
  <si>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</si>
  <si>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</si>
  <si>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</si>
  <si>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</si>
  <si>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</si>
  <si>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</si>
  <si>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</si>
  <si>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</si>
  <si>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</si>
  <si>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</si>
  <si>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</si>
  <si>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</si>
  <si>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</si>
  <si>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</si>
  <si>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</si>
  <si>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</si>
  <si>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</si>
  <si>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</si>
  <si>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</si>
  <si>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</si>
  <si>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</si>
  <si>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</si>
  <si>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</si>
  <si>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</si>
  <si>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</si>
  <si>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</si>
  <si>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</si>
  <si>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</si>
  <si>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</si>
  <si>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</si>
  <si>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</si>
  <si>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</si>
  <si>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</si>
  <si>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</si>
  <si>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</si>
  <si>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</si>
  <si>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</si>
  <si>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</si>
  <si>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</si>
  <si>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</si>
  <si>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</si>
  <si>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</si>
  <si>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</si>
  <si>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</si>
  <si>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</si>
  <si>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</si>
  <si>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</si>
  <si>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</si>
  <si>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</si>
  <si>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</si>
  <si>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</si>
  <si>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</si>
  <si>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</si>
  <si>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</si>
  <si>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</si>
  <si>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</si>
  <si>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</si>
  <si>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</si>
  <si>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</si>
  <si>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</si>
  <si>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</si>
  <si>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</si>
  <si>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</si>
  <si>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</si>
  <si>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</si>
  <si>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</si>
  <si>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</si>
  <si>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</si>
  <si>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</si>
  <si>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</si>
  <si>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</si>
  <si>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</si>
  <si>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</si>
  <si>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</si>
  <si>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</si>
  <si>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</si>
  <si>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</si>
  <si>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</si>
  <si>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</si>
  <si>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</si>
  <si>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</si>
  <si>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</si>
  <si>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</si>
  <si>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</si>
  <si>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</si>
  <si>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</si>
  <si>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</si>
  <si>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</si>
  <si>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</si>
  <si>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</si>
  <si>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</si>
  <si>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</si>
  <si>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</si>
  <si>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</si>
  <si>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</si>
  <si>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</si>
  <si>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</si>
  <si>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</si>
  <si>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</si>
  <si>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</si>
  <si>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</si>
  <si>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</si>
  <si>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</si>
  <si>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</si>
  <si>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</si>
  <si>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</si>
  <si>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</si>
  <si>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</si>
  <si>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</si>
  <si>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</si>
  <si>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</si>
  <si>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</si>
  <si>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</si>
  <si>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</si>
  <si>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</si>
  <si>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</si>
  <si>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</si>
  <si>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</si>
  <si>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</si>
  <si>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</si>
  <si>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</si>
  <si>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</si>
  <si>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</si>
  <si>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</si>
  <si>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</si>
  <si>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</si>
  <si>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</si>
  <si>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</si>
  <si>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</si>
  <si>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</si>
  <si>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</si>
  <si>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</si>
  <si>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</si>
  <si>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</si>
  <si>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</si>
  <si>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</si>
  <si>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</si>
  <si>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</si>
  <si>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</si>
  <si>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</si>
  <si>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</si>
  <si>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</si>
  <si>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</si>
  <si>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</si>
  <si>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</si>
  <si>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</si>
  <si>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</si>
  <si>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</si>
  <si>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</si>
  <si>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</si>
  <si>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</si>
  <si>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</si>
  <si>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</si>
  <si>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</si>
  <si>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</si>
  <si>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</si>
  <si>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</si>
  <si>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</si>
  <si>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</si>
  <si>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</si>
  <si>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</si>
  <si>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</si>
  <si>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</si>
  <si>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</si>
  <si>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</si>
  <si>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</si>
  <si>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</si>
  <si>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</si>
  <si>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</si>
  <si>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</si>
  <si>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</si>
  <si>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</si>
  <si>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</si>
  <si>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</si>
  <si>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</si>
  <si>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</si>
  <si>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</si>
  <si>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</si>
  <si>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</si>
  <si>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</si>
  <si>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</si>
  <si>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</si>
  <si>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</si>
  <si>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</si>
  <si>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</si>
  <si>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</si>
  <si>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</si>
  <si>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</si>
  <si>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</si>
  <si>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</si>
  <si>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</si>
  <si>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</si>
  <si>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</si>
  <si>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</si>
  <si>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</si>
  <si>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</si>
  <si>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</si>
  <si>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</si>
  <si>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</si>
  <si>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</si>
  <si>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</si>
  <si>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</si>
  <si>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</si>
  <si>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</si>
  <si>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</si>
  <si>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</si>
  <si>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</si>
  <si>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</si>
  <si>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</si>
  <si>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</si>
  <si>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</si>
  <si>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</si>
  <si>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</si>
  <si>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</si>
  <si>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</si>
  <si>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</si>
  <si>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</si>
  <si>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</si>
  <si>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</si>
  <si>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</si>
  <si>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</si>
  <si>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</si>
  <si>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</si>
  <si>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</si>
  <si>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</si>
  <si>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</si>
  <si>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</si>
  <si>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</si>
  <si>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</si>
  <si>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</si>
  <si>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</si>
  <si>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</si>
  <si>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</si>
  <si>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</si>
  <si>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</si>
  <si>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</si>
  <si>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</si>
  <si>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</si>
  <si>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</si>
  <si>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</si>
  <si>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</si>
  <si>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</si>
  <si>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</si>
  <si>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</si>
  <si>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</si>
  <si>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</si>
  <si>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</si>
  <si>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</si>
  <si>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</si>
  <si>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</si>
  <si>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</si>
  <si>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</si>
  <si>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</si>
  <si>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</si>
  <si>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</si>
  <si>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</si>
  <si>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</si>
  <si>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</si>
  <si>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</si>
  <si>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</si>
  <si>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</si>
  <si>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</si>
  <si>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</si>
  <si>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</si>
  <si>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</si>
  <si>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</si>
  <si>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</si>
  <si>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</si>
  <si>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</si>
  <si>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</si>
  <si>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</si>
  <si>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</si>
  <si>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</si>
  <si>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</si>
  <si>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</si>
  <si>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</si>
  <si>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</si>
  <si>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</si>
  <si>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</si>
  <si>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</si>
  <si>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</si>
  <si>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</si>
  <si>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</si>
  <si>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</si>
  <si>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</si>
  <si>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</si>
  <si>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</si>
  <si>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</si>
  <si>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</si>
  <si>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</si>
  <si>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</si>
  <si>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</si>
  <si>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</si>
  <si>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</si>
  <si>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</si>
  <si>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</si>
  <si>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</si>
  <si>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</si>
  <si>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</si>
  <si>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</si>
  <si>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</si>
  <si>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</si>
  <si>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</si>
  <si>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</si>
  <si>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</si>
  <si>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</si>
  <si>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</si>
  <si>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</si>
  <si>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</si>
  <si>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</si>
  <si>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</si>
  <si>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</si>
  <si>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</si>
  <si>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</si>
  <si>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</si>
  <si>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</si>
  <si>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</si>
  <si>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</si>
  <si>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</si>
  <si>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</si>
  <si>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</si>
  <si>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</si>
  <si>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</si>
  <si>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</si>
  <si>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</si>
  <si>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</si>
  <si>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</si>
  <si>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</si>
  <si>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</si>
  <si>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</si>
  <si>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</si>
  <si>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</si>
  <si>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</si>
  <si>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</si>
  <si>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</si>
  <si>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</si>
  <si>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</si>
  <si>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</si>
  <si>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</si>
  <si>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</si>
  <si>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</si>
  <si>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</si>
  <si>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</si>
  <si>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</si>
  <si>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</si>
  <si>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</si>
  <si>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</si>
  <si>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</si>
  <si>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</si>
  <si>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</si>
  <si>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</si>
  <si>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</si>
  <si>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</si>
  <si>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</si>
  <si>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</si>
  <si>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</si>
  <si>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</si>
  <si>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</si>
  <si>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</si>
  <si>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</si>
  <si>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</si>
  <si>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</si>
  <si>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</si>
  <si>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</si>
  <si>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</si>
  <si>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</si>
  <si>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</si>
  <si>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</si>
  <si>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</si>
  <si>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</si>
  <si>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</si>
  <si>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</si>
  <si>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</si>
  <si>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</si>
  <si>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</si>
  <si>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</si>
  <si>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</si>
  <si>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</si>
  <si>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</si>
  <si>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</si>
  <si>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</si>
  <si>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</si>
  <si>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</si>
  <si>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</si>
  <si>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</si>
  <si>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</si>
  <si>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</si>
  <si>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</si>
  <si>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</si>
  <si>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</si>
  <si>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</si>
  <si>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</si>
  <si>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</si>
  <si>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</si>
  <si>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</si>
  <si>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</si>
  <si>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</si>
  <si>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</si>
  <si>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</si>
  <si>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</si>
  <si>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</si>
  <si>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</si>
  <si>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</si>
  <si>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</si>
  <si>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</si>
  <si>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</si>
  <si>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</si>
  <si>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</si>
  <si>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</si>
  <si>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</si>
  <si>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</si>
  <si>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</si>
  <si>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</si>
  <si>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</si>
  <si>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</si>
  <si>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</si>
  <si>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</si>
  <si>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</si>
  <si>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</si>
  <si>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</si>
  <si>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</si>
  <si>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</si>
  <si>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</si>
  <si>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</si>
  <si>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</si>
  <si>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</si>
  <si>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</si>
  <si>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</si>
  <si>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</si>
  <si>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</si>
  <si>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</si>
  <si>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</si>
  <si>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</si>
  <si>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</si>
  <si>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</si>
  <si>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</si>
  <si>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</si>
  <si>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</si>
  <si>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</si>
  <si>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</si>
  <si>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</si>
  <si>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</si>
  <si>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</si>
  <si>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</si>
  <si>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</si>
  <si>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</si>
  <si>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</si>
  <si>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</si>
  <si>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</si>
  <si>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</si>
  <si>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</si>
  <si>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</si>
  <si>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</si>
  <si>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</si>
  <si>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</si>
  <si>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</si>
  <si>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</si>
  <si>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</si>
  <si>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</si>
  <si>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</si>
  <si>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</si>
  <si>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</si>
  <si>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</si>
  <si>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</si>
  <si>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</si>
  <si>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</si>
  <si>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</si>
  <si>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</si>
  <si>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</si>
  <si>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</si>
  <si>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</si>
  <si>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</si>
  <si>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</si>
  <si>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</si>
  <si>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</si>
  <si>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</si>
  <si>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</si>
  <si>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</si>
  <si>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</si>
  <si>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</si>
  <si>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</si>
  <si>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</si>
  <si>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</si>
  <si>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</si>
  <si>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</si>
  <si>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</si>
  <si>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</si>
  <si>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</si>
  <si>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</si>
  <si>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</si>
  <si>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</si>
  <si>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</si>
  <si>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</si>
  <si>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</si>
  <si>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</si>
  <si>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</si>
  <si>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</si>
  <si>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</si>
  <si>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</si>
  <si>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</si>
  <si>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</si>
  <si>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</si>
  <si>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</si>
  <si>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</si>
  <si>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</si>
  <si>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</si>
  <si>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</si>
  <si>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</si>
  <si>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</si>
  <si>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</si>
  <si>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</si>
  <si>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</si>
  <si>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</si>
  <si>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</si>
  <si>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</si>
  <si>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</si>
  <si>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</si>
  <si>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</si>
  <si>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</si>
  <si>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</si>
  <si>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</si>
  <si>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</si>
  <si>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</si>
  <si>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</si>
  <si>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</si>
  <si>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</si>
  <si>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</si>
  <si>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</si>
  <si>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</si>
  <si>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</si>
  <si>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</si>
  <si>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</si>
  <si>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</si>
  <si>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</si>
  <si>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</si>
  <si>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</si>
  <si>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</si>
  <si>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</si>
  <si>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</si>
  <si>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</si>
  <si>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</si>
  <si>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</si>
  <si>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</si>
  <si>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</si>
  <si>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</si>
  <si>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</si>
  <si>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</si>
  <si>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</si>
  <si>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</si>
  <si>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</si>
  <si>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</si>
  <si>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</si>
  <si>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</si>
  <si>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</si>
  <si>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</si>
  <si>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</si>
  <si>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</si>
  <si>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</si>
  <si>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</si>
  <si>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</si>
  <si>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</si>
  <si>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</si>
  <si>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</si>
  <si>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</si>
  <si>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</si>
  <si>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</si>
  <si>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</si>
  <si>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</si>
  <si>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</si>
  <si>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</si>
  <si>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</si>
  <si>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</si>
  <si>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</si>
  <si>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</si>
  <si>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</si>
  <si>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</si>
  <si>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</si>
  <si>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</si>
  <si>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</si>
  <si>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</si>
  <si>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</si>
  <si>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</si>
  <si>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</si>
  <si>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</si>
  <si>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</si>
  <si>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</si>
  <si>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</si>
  <si>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</si>
  <si>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</si>
  <si>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</si>
  <si>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</si>
  <si>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</si>
  <si>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</si>
  <si>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</si>
  <si>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</si>
  <si>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</si>
  <si>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</si>
  <si>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</si>
  <si>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</si>
  <si>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</si>
  <si>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</si>
  <si>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</si>
  <si>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</si>
  <si>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</si>
  <si>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</si>
  <si>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</si>
  <si>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</si>
  <si>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</si>
  <si>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</si>
  <si>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</si>
  <si>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</si>
  <si>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</si>
  <si>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</si>
  <si>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</si>
  <si>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</si>
  <si>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</si>
  <si>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</si>
  <si>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</si>
  <si>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</si>
  <si>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</si>
  <si>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</si>
  <si>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</si>
  <si>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</si>
  <si>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</si>
  <si>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</si>
  <si>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</si>
  <si>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</si>
  <si>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</si>
  <si>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</si>
  <si>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</si>
  <si>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</si>
  <si>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</si>
  <si>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</si>
  <si>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</si>
  <si>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</si>
  <si>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</si>
  <si>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</si>
  <si>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</si>
  <si>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</si>
  <si>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</si>
  <si>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</si>
  <si>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</si>
  <si>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</si>
  <si>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</si>
  <si>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</si>
  <si>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</si>
  <si>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</si>
  <si>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</si>
  <si>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</si>
  <si>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</si>
  <si>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</si>
  <si>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</si>
  <si>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</si>
  <si>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</si>
  <si>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</si>
  <si>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</si>
  <si>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</si>
  <si>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</si>
  <si>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</si>
  <si>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</si>
  <si>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</si>
  <si>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</si>
  <si>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</si>
  <si>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</si>
  <si>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</si>
  <si>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</si>
  <si>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</si>
  <si>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</si>
  <si>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</si>
  <si>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</si>
  <si>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</si>
  <si>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</si>
  <si>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</si>
  <si>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</si>
  <si>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</si>
  <si>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</si>
  <si>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</si>
  <si>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</si>
  <si>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</si>
  <si>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</si>
  <si>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</si>
  <si>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</si>
  <si>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</si>
  <si>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</si>
  <si>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</si>
  <si>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</si>
  <si>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</si>
  <si>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</si>
  <si>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</si>
  <si>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</si>
  <si>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</si>
  <si>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</si>
  <si>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</si>
  <si>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</si>
  <si>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</si>
  <si>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</si>
  <si>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</si>
  <si>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</si>
  <si>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</si>
  <si>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</si>
  <si>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</si>
  <si>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</si>
  <si>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</si>
  <si>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</si>
  <si>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</si>
  <si>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</si>
  <si>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</si>
  <si>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</si>
  <si>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</si>
  <si>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</si>
  <si>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</si>
  <si>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</si>
  <si>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</si>
  <si>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</si>
  <si>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</si>
  <si>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</si>
  <si>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</si>
  <si>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</si>
  <si>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</si>
  <si>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</si>
  <si>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</si>
  <si>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</si>
  <si>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</si>
  <si>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</si>
  <si>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</si>
  <si>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</si>
  <si>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</si>
  <si>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</si>
  <si>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</si>
  <si>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</si>
  <si>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</si>
  <si>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</si>
  <si>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</si>
  <si>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</si>
  <si>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</si>
  <si>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</si>
  <si>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</si>
  <si>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</si>
  <si>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</si>
  <si>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</si>
  <si>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</si>
  <si>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</si>
  <si>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</si>
  <si>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</si>
  <si>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</si>
  <si>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</si>
  <si>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</si>
  <si>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</si>
  <si>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</si>
  <si>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</si>
  <si>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</si>
  <si>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</si>
  <si>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</si>
  <si>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</si>
  <si>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</si>
  <si>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</si>
  <si>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</si>
  <si>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</si>
  <si>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</si>
  <si>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</si>
  <si>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</si>
  <si>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</si>
  <si>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</si>
  <si>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</si>
  <si>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</si>
  <si>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</si>
  <si>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</si>
  <si>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</si>
  <si>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</si>
  <si>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</si>
  <si>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</si>
  <si>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</si>
  <si>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</si>
  <si>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</si>
  <si>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</si>
  <si>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</si>
  <si>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</si>
  <si>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</si>
  <si>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</si>
  <si>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</si>
  <si>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</si>
  <si>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</si>
  <si>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</si>
  <si>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</si>
  <si>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</si>
  <si>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</si>
  <si>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</si>
  <si>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</si>
  <si>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</si>
  <si>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</si>
  <si>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</si>
  <si>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</si>
  <si>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</si>
  <si>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</si>
  <si>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</si>
  <si>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</si>
  <si>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</si>
  <si>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</si>
  <si>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</si>
  <si>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</si>
  <si>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</si>
  <si>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</si>
  <si>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</si>
  <si>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</si>
  <si>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</si>
  <si>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</si>
  <si>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</si>
  <si>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</si>
  <si>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</si>
  <si>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</si>
  <si>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</si>
  <si>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</si>
  <si>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</si>
  <si>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</si>
  <si>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</si>
  <si>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</si>
  <si>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</si>
  <si>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</si>
  <si>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</si>
  <si>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</si>
  <si>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</si>
  <si>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</si>
  <si>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</si>
  <si>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</si>
  <si>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</si>
  <si>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</si>
  <si>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</si>
  <si>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</si>
  <si>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</si>
  <si>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</si>
  <si>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</si>
  <si>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</si>
  <si>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</si>
  <si>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</si>
  <si>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</si>
  <si>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</si>
  <si>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</si>
  <si>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</si>
  <si>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</si>
  <si>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</si>
  <si>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</si>
  <si>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</si>
  <si>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</si>
  <si>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</si>
  <si>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</si>
  <si>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</si>
  <si>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</si>
  <si>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</si>
  <si>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</si>
  <si>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</si>
  <si>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</si>
  <si>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</si>
  <si>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</si>
  <si>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</si>
  <si>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</si>
  <si>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</si>
  <si>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</si>
  <si>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</si>
  <si>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</si>
  <si>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</si>
  <si>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</si>
  <si>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</si>
  <si>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</si>
  <si>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</si>
  <si>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</si>
  <si>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</si>
  <si>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</si>
  <si>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</si>
  <si>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</si>
  <si>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</si>
  <si>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</si>
  <si>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</si>
  <si>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</si>
  <si>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</si>
  <si>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</si>
  <si>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</si>
  <si>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</si>
  <si>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</si>
  <si>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</si>
  <si>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</si>
  <si>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</si>
  <si>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</si>
  <si>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</si>
  <si>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</si>
  <si>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</si>
  <si>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</si>
  <si>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</si>
  <si>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</si>
  <si>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</si>
  <si>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</si>
  <si>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</si>
  <si>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</si>
  <si>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</si>
  <si>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</si>
  <si>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</si>
  <si>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</si>
  <si>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</si>
  <si>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</si>
  <si>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</si>
  <si>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</si>
  <si>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</si>
  <si>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</si>
  <si>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</si>
  <si>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</si>
  <si>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</si>
  <si>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</si>
  <si>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</si>
  <si>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</si>
  <si>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</si>
  <si>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</si>
  <si>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</si>
  <si>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</si>
  <si>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</si>
  <si>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</si>
  <si>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</si>
  <si>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</si>
  <si>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</si>
  <si>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</si>
  <si>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</si>
  <si>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</si>
  <si>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</si>
  <si>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</si>
  <si>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</si>
  <si>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</si>
  <si>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</si>
  <si>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</si>
  <si>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</si>
  <si>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</si>
  <si>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</si>
  <si>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</si>
  <si>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</si>
  <si>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</si>
  <si>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</si>
  <si>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</si>
  <si>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</si>
  <si>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</si>
  <si>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</si>
  <si>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</si>
  <si>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</si>
  <si>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</si>
  <si>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</si>
  <si>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</si>
  <si>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</si>
  <si>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</si>
  <si>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</si>
  <si>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</si>
  <si>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</si>
  <si>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</si>
  <si>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</si>
  <si>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</si>
  <si>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</si>
  <si>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</si>
  <si>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</si>
  <si>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</si>
  <si>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</si>
  <si>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</si>
  <si>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</si>
  <si>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</si>
  <si>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</si>
  <si>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</si>
  <si>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</si>
  <si>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</si>
  <si>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</si>
  <si>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</si>
  <si>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</si>
  <si>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</si>
  <si>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</si>
  <si>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</si>
  <si>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</si>
  <si>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</si>
  <si>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</si>
  <si>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</si>
  <si>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</si>
  <si>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</si>
  <si>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</si>
  <si>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</si>
  <si>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</si>
  <si>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</si>
  <si>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</si>
  <si>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</si>
  <si>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</si>
  <si>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</si>
  <si>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</si>
  <si>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</si>
  <si>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</si>
  <si>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</si>
  <si>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</si>
  <si>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</si>
  <si>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</si>
  <si>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</si>
  <si>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</si>
  <si>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</si>
  <si>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</si>
  <si>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</si>
  <si>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</si>
  <si>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</si>
  <si>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</si>
  <si>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</si>
  <si>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</si>
  <si>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</si>
  <si>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</si>
  <si>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</si>
  <si>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</si>
  <si>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</si>
  <si>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</si>
  <si>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</si>
  <si>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</si>
  <si>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</si>
  <si>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</si>
  <si>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</si>
  <si>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</si>
  <si>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</si>
  <si>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</si>
  <si>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</si>
  <si>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</si>
  <si>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</si>
  <si>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</si>
  <si>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</si>
  <si>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</si>
  <si>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</si>
  <si>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</si>
  <si>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</si>
  <si>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</si>
  <si>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</si>
  <si>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</si>
  <si>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</si>
  <si>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</si>
  <si>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</si>
  <si>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</si>
  <si>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</si>
  <si>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</si>
  <si>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</si>
  <si>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</si>
  <si>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</si>
  <si>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</si>
  <si>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</si>
  <si>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</si>
  <si>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</si>
  <si>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</si>
  <si>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</si>
  <si>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</si>
  <si>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</si>
  <si>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</si>
  <si>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</si>
  <si>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</si>
  <si>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</si>
  <si>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</si>
  <si>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</si>
  <si>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</si>
  <si>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</si>
  <si>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</si>
  <si>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</si>
  <si>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</si>
  <si>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</si>
  <si>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</si>
  <si>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</si>
  <si>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</si>
  <si>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</si>
  <si>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</si>
  <si>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</si>
  <si>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</si>
  <si>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</si>
  <si>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</si>
  <si>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</si>
  <si>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</si>
  <si>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</si>
  <si>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</si>
  <si>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</si>
  <si>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</si>
  <si>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</si>
  <si>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</si>
  <si>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</si>
  <si>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</si>
  <si>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</si>
  <si>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</si>
  <si>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</si>
  <si>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</si>
  <si>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</si>
  <si>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</si>
  <si>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</si>
  <si>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</si>
  <si>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</si>
  <si>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</si>
  <si>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</si>
  <si>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</si>
  <si>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</si>
  <si>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</si>
  <si>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</si>
  <si>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</si>
  <si>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</si>
  <si>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</si>
  <si>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</si>
  <si>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</si>
  <si>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</si>
  <si>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</si>
  <si>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</si>
  <si>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</si>
  <si>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</si>
  <si>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</si>
  <si>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</si>
  <si>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</si>
  <si>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</si>
  <si>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</si>
  <si>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</si>
  <si>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</si>
  <si>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</si>
  <si>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</si>
  <si>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</si>
  <si>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</si>
  <si>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</si>
  <si>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</si>
  <si>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</si>
  <si>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</si>
  <si>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</si>
  <si>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</si>
  <si>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</si>
  <si>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</si>
  <si>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</si>
  <si>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</si>
  <si>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</si>
  <si>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</si>
  <si>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</si>
  <si>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</si>
  <si>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</si>
  <si>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</si>
  <si>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</si>
  <si>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</si>
  <si>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</si>
  <si>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</si>
  <si>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</si>
  <si>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</si>
  <si>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</si>
  <si>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</si>
  <si>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</si>
  <si>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</si>
  <si>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</si>
  <si>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</si>
  <si>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</si>
  <si>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</si>
  <si>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</si>
  <si>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</si>
  <si>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</si>
  <si>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</si>
  <si>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</si>
  <si>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</si>
  <si>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</si>
  <si>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</si>
  <si>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</si>
  <si>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</si>
  <si>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</si>
  <si>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</si>
  <si>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</si>
  <si>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</si>
  <si>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</si>
  <si>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</si>
  <si>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</si>
  <si>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</si>
  <si>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</si>
  <si>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</si>
  <si>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</si>
  <si>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</si>
  <si>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</si>
  <si>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</si>
  <si>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</si>
  <si>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</si>
  <si>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</si>
  <si>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</si>
  <si>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</si>
  <si>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</si>
  <si>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</si>
  <si>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</si>
  <si>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</si>
  <si>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</si>
  <si>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</si>
  <si>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</si>
  <si>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</si>
  <si>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</si>
  <si>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</si>
  <si>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</si>
  <si>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</si>
  <si>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</si>
  <si>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</si>
  <si>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</si>
  <si>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</si>
  <si>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</si>
  <si>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</si>
  <si>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</si>
  <si>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</si>
  <si>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</si>
  <si>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</si>
  <si>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</si>
  <si>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</si>
  <si>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</si>
  <si>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</si>
  <si>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</si>
  <si>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</si>
  <si>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</si>
  <si>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</si>
  <si>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</si>
  <si>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</si>
  <si>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</si>
  <si>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</si>
  <si>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</si>
  <si>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</si>
  <si>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</si>
  <si>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</si>
  <si>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</si>
  <si>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</si>
  <si>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</si>
  <si>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</si>
  <si>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</si>
  <si>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</si>
  <si>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</si>
  <si>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</si>
  <si>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</si>
  <si>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</si>
  <si>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</si>
  <si>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</si>
  <si>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</si>
  <si>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</si>
  <si>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</si>
  <si>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</si>
  <si>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</si>
  <si>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</si>
  <si>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</si>
  <si>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</si>
  <si>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</si>
  <si>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</si>
  <si>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</si>
  <si>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</si>
  <si>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</si>
  <si>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</si>
  <si>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</si>
  <si>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</si>
  <si>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</si>
  <si>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</si>
  <si>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</si>
  <si>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</si>
  <si>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</si>
  <si>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</si>
  <si>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</si>
  <si>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</si>
  <si>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</si>
  <si>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</si>
  <si>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</si>
  <si>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</si>
  <si>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</si>
  <si>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</si>
  <si>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</si>
  <si>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</si>
  <si>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</si>
  <si>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</si>
  <si>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</si>
  <si>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</si>
  <si>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</si>
  <si>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</si>
  <si>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</si>
  <si>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</si>
  <si>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</si>
  <si>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</si>
  <si>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</si>
  <si>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</si>
  <si>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</si>
  <si>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</si>
  <si>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</si>
  <si>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</si>
  <si>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</si>
  <si>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</si>
  <si>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</si>
  <si>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</si>
  <si>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</si>
  <si>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</si>
  <si>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</si>
  <si>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</si>
  <si>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</si>
  <si>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</si>
  <si>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</si>
  <si>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</si>
  <si>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</si>
  <si>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</si>
  <si>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</si>
  <si>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</si>
  <si>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</si>
  <si>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</si>
  <si>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</si>
  <si>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</si>
  <si>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</si>
  <si>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</si>
  <si>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</si>
  <si>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</si>
  <si>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</si>
  <si>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</si>
  <si>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</si>
  <si>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</si>
  <si>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</si>
  <si>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</si>
  <si>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</si>
  <si>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</si>
  <si>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</si>
  <si>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</si>
  <si>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</si>
  <si>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</si>
  <si>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</si>
  <si>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</si>
  <si>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</si>
  <si>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</si>
  <si>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</si>
  <si>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</si>
  <si>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</si>
  <si>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</si>
  <si>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</si>
  <si>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</si>
  <si>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</si>
  <si>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</si>
  <si>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</si>
  <si>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</si>
  <si>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</si>
  <si>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</si>
  <si>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</si>
  <si>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</si>
  <si>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</si>
  <si>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</si>
  <si>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</si>
  <si>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</si>
  <si>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</si>
  <si>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</si>
  <si>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</si>
  <si>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</si>
  <si>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</si>
  <si>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</si>
  <si>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</si>
  <si>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</si>
  <si>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</si>
  <si>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</si>
  <si>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</si>
  <si>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</si>
  <si>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</si>
  <si>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</si>
  <si>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</si>
  <si>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</si>
  <si>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</si>
  <si>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</si>
  <si>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</si>
  <si>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</si>
  <si>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</si>
  <si>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</si>
  <si>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</si>
  <si>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</si>
  <si>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</si>
  <si>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</si>
  <si>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</si>
  <si>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</si>
  <si>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</si>
  <si>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</si>
  <si>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</si>
  <si>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</si>
  <si>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</si>
  <si>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</si>
  <si>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</si>
  <si>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</si>
  <si>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</si>
  <si>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</si>
  <si>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</si>
  <si>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</si>
  <si>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</si>
  <si>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</si>
  <si>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</si>
  <si>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</si>
  <si>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</si>
  <si>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</si>
  <si>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</si>
  <si>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</si>
  <si>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</si>
  <si>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</si>
  <si>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</si>
  <si>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</si>
  <si>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</si>
  <si>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</si>
  <si>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</si>
  <si>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</si>
  <si>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</si>
  <si>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</si>
  <si>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</si>
  <si>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</si>
  <si>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</si>
  <si>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</si>
  <si>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</si>
  <si>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</si>
  <si>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</si>
  <si>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</si>
  <si>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</si>
  <si>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</si>
  <si>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</si>
  <si>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</si>
  <si>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</si>
  <si>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</si>
  <si>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</si>
  <si>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</si>
  <si>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</si>
  <si>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</si>
  <si>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</si>
  <si>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</si>
  <si>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</si>
  <si>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</si>
  <si>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</si>
  <si>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</si>
  <si>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</si>
  <si>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</si>
  <si>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</si>
  <si>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</si>
  <si>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</si>
  <si>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</si>
  <si>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</si>
  <si>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</si>
  <si>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</si>
  <si>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</si>
  <si>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</si>
  <si>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</si>
  <si>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</si>
  <si>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</si>
  <si>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</si>
  <si>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</si>
  <si>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</si>
  <si>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</si>
  <si>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</si>
  <si>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</si>
  <si>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</si>
  <si>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</si>
  <si>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</si>
  <si>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</si>
  <si>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</si>
  <si>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</si>
  <si>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</si>
  <si>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</si>
  <si>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</si>
  <si>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</si>
  <si>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</si>
  <si>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</si>
  <si>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</si>
  <si>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</si>
  <si>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</si>
  <si>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</si>
  <si>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</si>
  <si>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</si>
  <si>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</si>
  <si>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</si>
  <si>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</si>
  <si>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</si>
  <si>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</si>
  <si>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</si>
  <si>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</si>
  <si>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</si>
  <si>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</si>
  <si>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</si>
  <si>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</si>
  <si>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</si>
  <si>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</si>
  <si>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</si>
  <si>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</si>
  <si>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</si>
  <si>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</si>
  <si>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</si>
  <si>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</si>
  <si>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</si>
  <si>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</si>
  <si>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</si>
  <si>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</si>
  <si>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</si>
  <si>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</si>
  <si>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</si>
  <si>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</si>
  <si>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</si>
  <si>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</si>
  <si>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</si>
  <si>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</si>
  <si>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</si>
  <si>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</si>
  <si>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</si>
  <si>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</si>
  <si>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</si>
  <si>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</si>
  <si>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</si>
  <si>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</si>
  <si>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</si>
  <si>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</si>
  <si>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</si>
  <si>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</si>
  <si>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</si>
  <si>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</si>
  <si>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</si>
  <si>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</si>
  <si>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</si>
  <si>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</si>
  <si>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</si>
  <si>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</si>
  <si>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</si>
  <si>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</si>
  <si>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</si>
  <si>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</si>
  <si>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</si>
  <si>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</si>
  <si>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</si>
  <si>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</si>
  <si>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</si>
  <si>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</si>
  <si>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</si>
  <si>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</si>
  <si>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</si>
  <si>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</si>
  <si>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</si>
  <si>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</si>
  <si>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</si>
  <si>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</si>
  <si>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</si>
  <si>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</si>
  <si>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</si>
  <si>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</si>
  <si>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</si>
  <si>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</si>
  <si>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</si>
  <si>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</si>
  <si>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</si>
  <si>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</si>
  <si>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</si>
  <si>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</si>
  <si>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</si>
  <si>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</si>
  <si>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</si>
  <si>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</si>
  <si>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</si>
  <si>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</si>
  <si>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</si>
  <si>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</si>
  <si>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</si>
  <si>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</si>
  <si>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</si>
  <si>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</si>
  <si>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</si>
  <si>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</si>
  <si>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</si>
  <si>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</si>
  <si>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</si>
  <si>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</si>
  <si>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</si>
  <si>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</si>
  <si>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</si>
  <si>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</si>
  <si>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</si>
  <si>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</si>
  <si>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</si>
  <si>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</si>
  <si>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</si>
  <si>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</si>
  <si>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</si>
  <si>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</si>
  <si>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</si>
  <si>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</si>
  <si>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</si>
  <si>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</si>
  <si>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</si>
  <si>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</si>
  <si>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</si>
  <si>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</si>
  <si>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</si>
  <si>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</si>
  <si>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</si>
  <si>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</si>
  <si>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</si>
  <si>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</si>
  <si>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</si>
  <si>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</si>
  <si>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</si>
  <si>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</si>
  <si>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</si>
  <si>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</si>
  <si>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</si>
  <si>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</si>
  <si>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</si>
  <si>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</si>
  <si>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</si>
  <si>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</si>
  <si>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</si>
  <si>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</si>
  <si>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</si>
  <si>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</si>
  <si>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</si>
  <si>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</si>
  <si>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</si>
  <si>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</si>
  <si>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</si>
  <si>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</si>
  <si>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</si>
  <si>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</si>
  <si>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</si>
  <si>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</si>
  <si>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</si>
  <si>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</si>
  <si>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</si>
  <si>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</si>
  <si>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</si>
  <si>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</si>
  <si>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</si>
  <si>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</si>
  <si>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</si>
  <si>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</si>
  <si>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</si>
  <si>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</si>
  <si>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</si>
  <si>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</si>
  <si>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</si>
  <si>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</si>
  <si>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</si>
  <si>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</si>
  <si>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</si>
  <si>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</si>
  <si>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</si>
  <si>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</si>
  <si>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</si>
  <si>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</si>
  <si>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</si>
  <si>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</si>
  <si>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</si>
  <si>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</si>
  <si>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</si>
  <si>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</si>
  <si>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</si>
  <si>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</si>
  <si>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</si>
  <si>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</si>
  <si>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</si>
  <si>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</si>
  <si>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</si>
  <si>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</si>
  <si>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</si>
  <si>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</si>
  <si>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</si>
  <si>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</si>
  <si>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</si>
  <si>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</si>
  <si>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</si>
  <si>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</si>
  <si>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</si>
  <si>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</si>
  <si>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</si>
  <si>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</si>
  <si>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</si>
  <si>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</si>
  <si>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</si>
  <si>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</si>
  <si>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</si>
  <si>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</si>
  <si>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</si>
  <si>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</si>
  <si>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</si>
  <si>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</si>
  <si>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</si>
  <si>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</si>
  <si>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</si>
  <si>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</si>
  <si>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</si>
  <si>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</si>
  <si>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</si>
  <si>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</si>
  <si>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</si>
  <si>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</si>
  <si>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</si>
  <si>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</si>
  <si>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</si>
  <si>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</si>
  <si>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</si>
  <si>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</si>
  <si>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</si>
  <si>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</si>
  <si>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</si>
  <si>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</si>
  <si>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</si>
  <si>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</si>
  <si>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</si>
  <si>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</si>
  <si>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</si>
  <si>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</si>
  <si>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</si>
  <si>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</si>
  <si>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</si>
  <si>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</si>
  <si>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</si>
  <si>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</si>
  <si>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</si>
  <si>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</si>
  <si>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</si>
  <si>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</si>
  <si>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</si>
  <si>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</si>
  <si>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</si>
  <si>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</si>
  <si>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</si>
  <si>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</si>
  <si>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</si>
  <si>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</si>
  <si>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</si>
  <si>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</si>
  <si>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</si>
  <si>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</si>
  <si>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</si>
  <si>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</si>
  <si>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</si>
  <si>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</si>
  <si>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</si>
  <si>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</si>
  <si>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</si>
  <si>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</si>
  <si>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</si>
  <si>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</si>
  <si>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</si>
  <si>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</si>
  <si>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</si>
  <si>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</si>
  <si>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</si>
  <si>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</si>
  <si>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</si>
  <si>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</si>
  <si>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</si>
  <si>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</si>
  <si>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</si>
  <si>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</si>
  <si>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</si>
  <si>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</si>
  <si>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</si>
  <si>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</si>
  <si>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</si>
  <si>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</si>
  <si>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</si>
  <si>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</si>
  <si>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</si>
  <si>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</si>
  <si>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</si>
  <si>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</si>
  <si>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</si>
  <si>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</si>
  <si>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</si>
  <si>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</si>
  <si>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</si>
  <si>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</si>
  <si>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</si>
  <si>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</si>
  <si>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</si>
  <si>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</si>
  <si>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</si>
  <si>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</si>
  <si>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</si>
  <si>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</si>
  <si>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</si>
  <si>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</si>
  <si>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</si>
  <si>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</si>
  <si>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</si>
  <si>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</si>
  <si>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</si>
  <si>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</si>
  <si>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</si>
  <si>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</si>
  <si>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</si>
  <si>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</si>
  <si>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</si>
  <si>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</si>
  <si>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</si>
  <si>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</si>
  <si>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</si>
  <si>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</si>
  <si>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</si>
  <si>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</si>
  <si>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</si>
  <si>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</si>
  <si>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</si>
  <si>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</si>
  <si>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</si>
  <si>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</si>
  <si>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</si>
  <si>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</si>
  <si>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</si>
  <si>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</si>
  <si>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</si>
  <si>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</si>
  <si>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</si>
  <si>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</si>
  <si>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</si>
  <si>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</si>
  <si>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</si>
  <si>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</si>
  <si>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</si>
  <si>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</si>
  <si>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</si>
  <si>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</si>
  <si>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</si>
  <si>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</si>
  <si>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</si>
  <si>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</si>
  <si>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</si>
  <si>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</si>
  <si>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</si>
  <si>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</si>
  <si>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</si>
  <si>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</si>
  <si>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</si>
  <si>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</si>
  <si>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</si>
  <si>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</si>
  <si>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</si>
  <si>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</si>
  <si>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</si>
  <si>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</si>
  <si>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</si>
  <si>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</si>
  <si>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</si>
  <si>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</si>
  <si>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</si>
  <si>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</si>
  <si>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</si>
  <si>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</si>
  <si>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</si>
  <si>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</si>
  <si>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</si>
  <si>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</si>
  <si>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</si>
  <si>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</si>
  <si>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</si>
  <si>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</si>
  <si>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</si>
  <si>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</si>
  <si>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</si>
  <si>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</si>
  <si>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</si>
  <si>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</si>
  <si>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</si>
  <si>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</si>
  <si>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</si>
  <si>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</si>
  <si>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</si>
  <si>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</si>
  <si>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</si>
  <si>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</si>
  <si>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</si>
  <si>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</si>
  <si>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</si>
  <si>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</si>
  <si>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</si>
  <si>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</si>
  <si>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</si>
  <si>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</si>
  <si>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</si>
  <si>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</si>
  <si>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</si>
  <si>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</si>
  <si>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</si>
  <si>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</si>
  <si>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</si>
  <si>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</si>
  <si>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</si>
  <si>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</si>
  <si>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</si>
  <si>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</si>
  <si>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</si>
  <si>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</si>
  <si>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</si>
  <si>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</si>
  <si>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</si>
  <si>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</si>
  <si>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</si>
  <si>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</si>
  <si>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</si>
  <si>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</si>
  <si>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</si>
  <si>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</si>
  <si>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</si>
  <si>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</si>
  <si>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</si>
  <si>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</si>
  <si>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</si>
  <si>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</si>
  <si>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</si>
  <si>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</si>
  <si>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</si>
  <si>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</si>
  <si>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</si>
  <si>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</si>
  <si>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</si>
  <si>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</si>
  <si>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</si>
  <si>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</si>
  <si>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</si>
  <si>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</si>
  <si>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</si>
  <si>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</si>
  <si>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</si>
  <si>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</si>
  <si>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</si>
  <si>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</si>
  <si>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</si>
  <si>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</si>
  <si>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</si>
  <si>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</si>
  <si>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</si>
  <si>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</si>
  <si>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</si>
  <si>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</si>
  <si>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</si>
  <si>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</si>
  <si>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</si>
  <si>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</si>
  <si>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</si>
  <si>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</si>
  <si>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</si>
  <si>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</si>
  <si>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</si>
  <si>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</si>
  <si>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</si>
  <si>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</si>
  <si>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</si>
  <si>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</si>
  <si>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</si>
  <si>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</si>
  <si>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</si>
  <si>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</si>
  <si>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</si>
  <si>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</si>
  <si>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</si>
  <si>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</si>
  <si>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</si>
  <si>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</si>
  <si>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</si>
  <si>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</si>
  <si>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</si>
  <si>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</si>
  <si>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</si>
  <si>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</si>
  <si>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</si>
  <si>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</si>
  <si>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</si>
  <si>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</si>
  <si>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</si>
  <si>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</si>
  <si>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</si>
  <si>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</si>
  <si>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</si>
  <si>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</si>
  <si>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</si>
  <si>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</si>
  <si>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</si>
  <si>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</si>
  <si>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</si>
  <si>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</si>
  <si>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</si>
  <si>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</si>
  <si>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</si>
  <si>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</si>
  <si>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</si>
  <si>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</si>
  <si>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</si>
  <si>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</si>
  <si>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</si>
  <si>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</si>
  <si>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</si>
  <si>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</si>
  <si>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</si>
  <si>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</si>
  <si>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</si>
  <si>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</si>
  <si>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</si>
  <si>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</si>
  <si>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</si>
  <si>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</si>
  <si>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</si>
  <si>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</si>
  <si>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</si>
  <si>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</si>
  <si>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</si>
  <si>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</si>
  <si>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</si>
  <si>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</si>
  <si>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</si>
  <si>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</si>
  <si>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</si>
  <si>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</si>
  <si>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</si>
  <si>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</si>
  <si>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</si>
  <si>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</si>
  <si>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</si>
  <si>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</si>
  <si>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</si>
  <si>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</si>
  <si>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</si>
  <si>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</si>
  <si>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</si>
  <si>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</si>
  <si>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</si>
  <si>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</si>
  <si>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</si>
  <si>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</si>
  <si>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</si>
  <si>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</si>
  <si>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</si>
  <si>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</si>
  <si>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</si>
  <si>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</si>
  <si>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</si>
  <si>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</si>
  <si>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</si>
  <si>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</si>
  <si>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</si>
  <si>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</si>
  <si>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</si>
  <si>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</si>
  <si>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</si>
  <si>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</si>
  <si>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</si>
  <si>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</si>
  <si>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</si>
  <si>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</si>
  <si>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</si>
  <si>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</si>
  <si>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</si>
  <si>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</si>
  <si>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</si>
  <si>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</si>
  <si>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</si>
  <si>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</si>
  <si>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</si>
  <si>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</si>
  <si>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</si>
  <si>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</si>
  <si>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</si>
  <si>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</si>
  <si>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</si>
  <si>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</si>
  <si>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</si>
  <si>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</si>
  <si>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</si>
  <si>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</si>
  <si>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</si>
  <si>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</si>
  <si>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</si>
  <si>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</si>
  <si>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</si>
  <si>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</si>
  <si>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</si>
  <si>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</si>
  <si>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</si>
  <si>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</si>
  <si>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</si>
  <si>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</si>
  <si>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</si>
  <si>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</si>
  <si>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</si>
  <si>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</si>
  <si>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</si>
  <si>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</si>
  <si>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</si>
  <si>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</si>
  <si>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</si>
  <si>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</si>
  <si>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</si>
  <si>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</si>
  <si>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</si>
  <si>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</si>
  <si>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</si>
  <si>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</si>
  <si>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</si>
  <si>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</si>
  <si>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</si>
  <si>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</si>
  <si>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</si>
  <si>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</si>
  <si>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</si>
  <si>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</si>
  <si>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</si>
  <si>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</si>
  <si>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</si>
  <si>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</si>
  <si>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</si>
  <si>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</si>
  <si>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</si>
  <si>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</si>
  <si>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</si>
  <si>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</si>
  <si>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</si>
  <si>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</si>
  <si>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</si>
  <si>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</si>
  <si>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</si>
  <si>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</si>
  <si>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</si>
  <si>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</si>
  <si>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</si>
  <si>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</si>
  <si>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</si>
  <si>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</si>
  <si>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</si>
  <si>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</si>
  <si>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</si>
  <si>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</si>
  <si>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</si>
  <si>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</si>
  <si>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</si>
  <si>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</si>
  <si>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</si>
  <si>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</si>
  <si>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</si>
  <si>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</si>
  <si>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</si>
  <si>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</si>
  <si>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</si>
  <si>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</si>
  <si>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</si>
  <si>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</si>
  <si>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</si>
  <si>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</si>
  <si>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</si>
  <si>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</si>
  <si>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</si>
  <si>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</si>
  <si>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</si>
  <si>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</si>
  <si>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</si>
  <si>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</si>
  <si>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</si>
  <si>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</si>
  <si>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</si>
  <si>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</si>
  <si>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</si>
  <si>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</si>
  <si>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</si>
  <si>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</si>
  <si>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</si>
  <si>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</si>
  <si>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</si>
  <si>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</si>
  <si>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</si>
  <si>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</si>
  <si>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</si>
  <si>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</si>
  <si>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</si>
  <si>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</si>
  <si>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</si>
  <si>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</si>
  <si>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</si>
  <si>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</si>
  <si>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</si>
  <si>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</si>
  <si>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</si>
  <si>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</si>
  <si>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</si>
  <si>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</si>
  <si>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</si>
  <si>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</si>
  <si>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</si>
  <si>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</si>
  <si>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</si>
  <si>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</si>
  <si>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</si>
  <si>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</si>
  <si>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</si>
  <si>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</si>
  <si>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</si>
  <si>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</si>
  <si>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</si>
  <si>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</si>
  <si>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</si>
  <si>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</si>
  <si>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</si>
  <si>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</si>
  <si>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</si>
  <si>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</si>
  <si>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</si>
  <si>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</si>
  <si>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</si>
  <si>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</si>
  <si>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</si>
  <si>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</si>
  <si>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</si>
  <si>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</si>
  <si>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</si>
  <si>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</si>
  <si>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</si>
  <si>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</si>
  <si>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</si>
  <si>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</si>
  <si>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</si>
  <si>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</si>
  <si>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</si>
  <si>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</si>
  <si>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</si>
  <si>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</si>
  <si>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</si>
  <si>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</si>
  <si>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</si>
  <si>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</si>
  <si>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</si>
  <si>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</si>
  <si>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</si>
  <si>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</si>
  <si>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</si>
  <si>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</si>
  <si>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</si>
  <si>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</si>
  <si>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</si>
  <si>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</si>
  <si>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</si>
  <si>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</si>
  <si>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</si>
  <si>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</si>
  <si>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</si>
  <si>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</si>
  <si>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</si>
  <si>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</si>
  <si>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</si>
  <si>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</si>
  <si>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</si>
  <si>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</si>
  <si>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</si>
  <si>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</si>
  <si>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</si>
  <si>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</si>
  <si>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</si>
  <si>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</si>
  <si>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</si>
  <si>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</si>
  <si>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</si>
  <si>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</si>
  <si>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</si>
  <si>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</si>
  <si>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</si>
  <si>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</si>
  <si>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</si>
  <si>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</si>
  <si>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</si>
  <si>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</si>
  <si>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</si>
  <si>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</si>
  <si>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</si>
  <si>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</si>
  <si>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</si>
  <si>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</si>
  <si>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</si>
  <si>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</si>
  <si>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</si>
  <si>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</si>
  <si>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</si>
  <si>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</si>
  <si>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</si>
  <si>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</si>
  <si>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</si>
  <si>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</si>
  <si>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</si>
  <si>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</si>
  <si>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</si>
  <si>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</si>
  <si>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</si>
  <si>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</si>
  <si>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</si>
  <si>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</si>
  <si>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</si>
  <si>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</si>
  <si>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</si>
  <si>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</si>
  <si>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</si>
  <si>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</si>
  <si>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</si>
  <si>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</si>
  <si>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</si>
  <si>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</si>
  <si>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</si>
  <si>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</si>
  <si>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</si>
  <si>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</si>
  <si>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</si>
  <si>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</si>
  <si>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</si>
  <si>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</si>
  <si>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</si>
  <si>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</si>
  <si>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</si>
  <si>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</si>
  <si>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</si>
  <si>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</si>
  <si>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</si>
  <si>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</si>
  <si>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</si>
  <si>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</si>
  <si>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</si>
  <si>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</si>
  <si>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</si>
  <si>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</si>
  <si>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</si>
  <si>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</si>
  <si>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</si>
  <si>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</si>
  <si>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</si>
  <si>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</si>
  <si>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</si>
  <si>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</si>
  <si>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</si>
  <si>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</si>
  <si>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</si>
  <si>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</si>
  <si>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</si>
  <si>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</si>
  <si>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</si>
  <si>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</si>
  <si>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</si>
  <si>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</si>
  <si>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</si>
  <si>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</si>
  <si>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</si>
  <si>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</si>
  <si>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</si>
  <si>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</si>
  <si>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</si>
  <si>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</si>
  <si>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</si>
  <si>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</si>
  <si>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</si>
  <si>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</si>
  <si>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</si>
  <si>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</si>
  <si>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</si>
  <si>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</si>
  <si>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</si>
  <si>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</si>
  <si>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</si>
  <si>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</si>
  <si>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</si>
  <si>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</si>
  <si>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</si>
  <si>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</si>
  <si>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</si>
  <si>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</si>
  <si>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</si>
  <si>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</si>
  <si>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</si>
  <si>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</si>
  <si>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</si>
  <si>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</si>
  <si>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</si>
  <si>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</si>
  <si>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</si>
  <si>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</si>
  <si>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</si>
  <si>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</si>
  <si>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</si>
  <si>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</si>
  <si>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</si>
  <si>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</si>
  <si>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</si>
  <si>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</si>
  <si>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</si>
  <si>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</si>
  <si>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</si>
  <si>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</si>
  <si>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</si>
  <si>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</si>
  <si>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</si>
  <si>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</si>
  <si>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</si>
  <si>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</si>
  <si>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</si>
  <si>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</si>
  <si>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</si>
  <si>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</si>
  <si>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</si>
  <si>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</si>
  <si>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</si>
  <si>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</si>
  <si>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</si>
  <si>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</si>
  <si>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</si>
  <si>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</si>
  <si>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</si>
  <si>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</si>
  <si>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</si>
  <si>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</si>
  <si>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</si>
  <si>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</si>
  <si>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</si>
  <si>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</si>
  <si>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</si>
  <si>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</si>
  <si>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</si>
  <si>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</si>
  <si>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</si>
  <si>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</si>
  <si>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</si>
  <si>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</si>
  <si>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</si>
  <si>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</si>
  <si>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</si>
  <si>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</si>
  <si>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</si>
  <si>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</si>
  <si>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</si>
  <si>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</si>
  <si>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</si>
  <si>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</si>
  <si>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</si>
  <si>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</si>
  <si>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</si>
  <si>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</si>
  <si>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</si>
  <si>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</si>
  <si>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</si>
  <si>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</si>
  <si>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</si>
  <si>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</si>
  <si>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</si>
  <si>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</si>
  <si>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</si>
  <si>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</si>
  <si>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</si>
  <si>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</si>
  <si>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</si>
  <si>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</si>
  <si>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</si>
  <si>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</si>
  <si>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</si>
  <si>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</si>
  <si>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</si>
  <si>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</si>
  <si>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</si>
  <si>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</si>
  <si>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</si>
  <si>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</si>
  <si>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</si>
  <si>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</si>
  <si>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</si>
  <si>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</si>
  <si>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</si>
  <si>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</si>
  <si>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</si>
  <si>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</si>
  <si>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</si>
  <si>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</si>
  <si>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</si>
  <si>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</si>
  <si>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</si>
  <si>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</si>
  <si>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</si>
  <si>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</si>
  <si>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</si>
  <si>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</si>
  <si>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</si>
  <si>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</si>
  <si>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</si>
  <si>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</si>
  <si>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</si>
  <si>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</si>
  <si>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</si>
  <si>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</si>
  <si>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</si>
  <si>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</si>
  <si>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</si>
  <si>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</si>
  <si>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</si>
  <si>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</si>
  <si>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</si>
  <si>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</si>
  <si>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</si>
  <si>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</si>
  <si>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</si>
  <si>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</si>
  <si>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</si>
  <si>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</si>
  <si>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</si>
  <si>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</si>
  <si>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</si>
  <si>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</si>
  <si>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</si>
  <si>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</si>
  <si>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</si>
  <si>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</si>
  <si>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</si>
  <si>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</si>
  <si>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</si>
  <si>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</si>
  <si>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</si>
  <si>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</si>
  <si>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</si>
  <si>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</si>
  <si>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</si>
  <si>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</si>
  <si>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</si>
  <si>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</si>
  <si>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</si>
  <si>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</si>
  <si>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</si>
  <si>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</si>
  <si>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</si>
  <si>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</si>
  <si>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</si>
  <si>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</si>
  <si>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</si>
  <si>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</si>
  <si>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</si>
  <si>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</si>
  <si>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</si>
  <si>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</si>
  <si>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</si>
  <si>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</si>
  <si>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</si>
  <si>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</si>
  <si>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</si>
  <si>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</si>
  <si>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</si>
  <si>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</si>
  <si>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</si>
  <si>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</si>
  <si>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</si>
  <si>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</si>
  <si>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</si>
  <si>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</si>
  <si>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</si>
  <si>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</si>
  <si>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</si>
  <si>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</si>
  <si>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</si>
  <si>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</si>
  <si>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</si>
  <si>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</si>
  <si>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</si>
  <si>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</si>
  <si>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</si>
  <si>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</si>
  <si>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</si>
  <si>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</si>
  <si>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</si>
  <si>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</si>
  <si>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</si>
  <si>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</si>
  <si>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</si>
  <si>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</si>
  <si>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</si>
  <si>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</si>
  <si>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</si>
  <si>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</si>
  <si>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</si>
  <si>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</si>
  <si>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</si>
  <si>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</si>
  <si>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</si>
  <si>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</si>
  <si>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</si>
  <si>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</si>
  <si>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</si>
  <si>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</si>
  <si>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</si>
  <si>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</si>
  <si>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</si>
  <si>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</si>
  <si>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</si>
  <si>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</si>
  <si>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</si>
  <si>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</si>
  <si>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</si>
  <si>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</si>
  <si>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</si>
  <si>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</si>
  <si>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</si>
  <si>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</si>
  <si>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</si>
  <si>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</si>
  <si>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</si>
  <si>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</si>
  <si>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</si>
  <si>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</si>
  <si>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</si>
  <si>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</si>
  <si>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</si>
  <si>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</si>
  <si>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</si>
  <si>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</si>
  <si>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</si>
  <si>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</si>
  <si>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</si>
  <si>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</si>
  <si>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</si>
  <si>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</si>
  <si>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</si>
  <si>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</si>
  <si>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</si>
  <si>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</si>
  <si>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</si>
  <si>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</si>
  <si>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</si>
  <si>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</si>
  <si>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</si>
  <si>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</si>
  <si>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</si>
  <si>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</si>
  <si>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</si>
  <si>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</si>
  <si>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</si>
  <si>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</si>
  <si>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</si>
  <si>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</si>
  <si>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</si>
  <si>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</si>
  <si>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</si>
  <si>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</si>
  <si>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</si>
  <si>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</si>
  <si>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</si>
  <si>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</si>
  <si>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</si>
  <si>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</si>
  <si>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</si>
  <si>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</si>
  <si>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</si>
  <si>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</si>
  <si>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</si>
  <si>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</si>
  <si>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</si>
  <si>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</si>
  <si>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</si>
  <si>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</si>
  <si>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</si>
  <si>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</si>
  <si>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</si>
  <si>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</si>
  <si>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</si>
  <si>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</si>
  <si>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</si>
  <si>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</si>
  <si>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</si>
  <si>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</si>
  <si>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</si>
  <si>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</si>
  <si>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</si>
  <si>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</si>
  <si>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</si>
  <si>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</si>
  <si>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</si>
  <si>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</si>
  <si>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</si>
  <si>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</si>
  <si>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</si>
  <si>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</si>
  <si>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</si>
  <si>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</si>
  <si>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</si>
  <si>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</si>
  <si>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</si>
  <si>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</si>
  <si>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</si>
  <si>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</si>
  <si>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</si>
  <si>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</si>
  <si>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</si>
  <si>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</si>
  <si>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</si>
  <si>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</si>
  <si>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</si>
  <si>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</si>
  <si>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</si>
  <si>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</si>
  <si>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</si>
  <si>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</si>
  <si>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</si>
  <si>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</si>
  <si>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</si>
  <si>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</si>
  <si>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</si>
  <si>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</si>
  <si>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</si>
  <si>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</si>
  <si>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</si>
  <si>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</si>
  <si>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</si>
  <si>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</si>
  <si>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</si>
  <si>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</si>
  <si>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</si>
  <si>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</si>
  <si>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</si>
  <si>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</si>
  <si>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</si>
  <si>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</si>
  <si>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</si>
  <si>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</si>
  <si>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</si>
  <si>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</si>
  <si>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</si>
  <si>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</si>
  <si>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</si>
  <si>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</si>
  <si>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</si>
  <si>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</si>
  <si>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</si>
  <si>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</si>
  <si>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</si>
  <si>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</si>
  <si>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</si>
  <si>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</si>
  <si>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</si>
  <si>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</si>
  <si>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</si>
  <si>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</si>
  <si>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</si>
  <si>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</si>
  <si>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</si>
  <si>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</si>
  <si>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</si>
  <si>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</si>
  <si>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</si>
  <si>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</si>
  <si>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</si>
  <si>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</si>
  <si>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</si>
  <si>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</si>
  <si>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</si>
  <si>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</si>
  <si>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</si>
  <si>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</si>
  <si>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</si>
  <si>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</si>
  <si>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</si>
  <si>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</si>
  <si>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</si>
  <si>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</si>
  <si>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</si>
  <si>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</si>
  <si>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</si>
  <si>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</si>
  <si>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</si>
  <si>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</si>
  <si>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</si>
  <si>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</si>
  <si>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</si>
  <si>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</si>
  <si>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</si>
  <si>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</si>
  <si>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</si>
  <si>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</si>
  <si>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</si>
  <si>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</si>
  <si>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</si>
  <si>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</si>
  <si>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</si>
  <si>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</si>
  <si>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</si>
  <si>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</si>
  <si>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</si>
  <si>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</si>
  <si>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</si>
  <si>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</si>
  <si>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</si>
  <si>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</si>
  <si>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</si>
  <si>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</si>
  <si>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</si>
  <si>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</si>
  <si>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</si>
  <si>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</si>
  <si>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</si>
  <si>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</si>
  <si>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</si>
  <si>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</si>
  <si>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</si>
  <si>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</si>
  <si>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</si>
  <si>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</si>
  <si>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</si>
  <si>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</si>
  <si>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</si>
  <si>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</si>
  <si>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</si>
  <si>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</si>
  <si>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</si>
  <si>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</si>
  <si>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</si>
  <si>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</si>
  <si>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</si>
  <si>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</si>
  <si>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</si>
  <si>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</si>
  <si>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</si>
  <si>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</si>
  <si>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</si>
  <si>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</si>
  <si>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</si>
  <si>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</si>
  <si>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</si>
  <si>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</si>
  <si>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</si>
  <si>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</si>
  <si>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</si>
  <si>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</si>
  <si>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</si>
  <si>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</si>
  <si>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</si>
  <si>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</si>
  <si>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</si>
  <si>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</si>
  <si>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</si>
  <si>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</si>
  <si>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</si>
  <si>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</si>
  <si>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</si>
  <si>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</si>
  <si>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</si>
  <si>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</si>
  <si>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</si>
  <si>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</si>
  <si>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</si>
  <si>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</si>
  <si>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</si>
  <si>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</si>
  <si>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</si>
  <si>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</si>
  <si>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</si>
  <si>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</si>
  <si>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</si>
  <si>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</si>
  <si>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</si>
  <si>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</si>
  <si>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</si>
  <si>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</si>
  <si>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</si>
  <si>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</si>
  <si>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</si>
  <si>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</si>
  <si>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</si>
  <si>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</si>
  <si>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</si>
  <si>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</si>
  <si>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</si>
  <si>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</si>
  <si>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</si>
  <si>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</si>
  <si>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</si>
  <si>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</si>
  <si>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</si>
  <si>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</si>
  <si>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</si>
  <si>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</si>
  <si>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</si>
  <si>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</si>
  <si>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</si>
  <si>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</si>
  <si>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</si>
  <si>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</si>
  <si>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</si>
  <si>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</si>
  <si>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</si>
  <si>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</si>
  <si>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</si>
  <si>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</si>
  <si>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</si>
  <si>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</si>
  <si>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</si>
  <si>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</si>
  <si>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</si>
  <si>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</si>
  <si>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</si>
  <si>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</si>
  <si>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</si>
  <si>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</si>
  <si>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</si>
  <si>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</si>
  <si>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</si>
  <si>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</si>
  <si>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</si>
  <si>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</si>
  <si>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</si>
  <si>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</si>
  <si>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</si>
  <si>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</si>
  <si>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</si>
  <si>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</si>
  <si>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</si>
  <si>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</si>
  <si>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</si>
  <si>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</si>
  <si>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</si>
  <si>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</si>
  <si>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</si>
  <si>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</si>
  <si>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</si>
  <si>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</si>
  <si>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</si>
  <si>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</si>
  <si>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</si>
  <si>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</si>
  <si>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</si>
  <si>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</si>
  <si>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</si>
  <si>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</si>
  <si>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</si>
  <si>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</si>
  <si>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</si>
  <si>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</si>
  <si>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</si>
  <si>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</si>
  <si>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</si>
  <si>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</si>
  <si>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</si>
  <si>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</si>
  <si>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</si>
  <si>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</si>
  <si>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</si>
  <si>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</si>
  <si>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</si>
  <si>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</si>
  <si>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</si>
  <si>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</si>
  <si>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</si>
  <si>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</si>
  <si>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</si>
  <si>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</si>
  <si>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</si>
  <si>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</si>
  <si>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</si>
  <si>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</si>
  <si>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</si>
  <si>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</si>
  <si>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</si>
  <si>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</si>
  <si>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</si>
  <si>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</si>
  <si>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</si>
  <si>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</si>
  <si>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</si>
  <si>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</si>
  <si>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</si>
  <si>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</si>
  <si>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</si>
  <si>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</si>
  <si>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</si>
  <si>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</si>
  <si>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</si>
  <si>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</si>
  <si>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</si>
  <si>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</si>
  <si>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</si>
  <si>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</si>
  <si>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</si>
  <si>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</si>
  <si>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</si>
  <si>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</si>
  <si>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</si>
  <si>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</si>
  <si>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</si>
  <si>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</si>
  <si>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</si>
  <si>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</si>
  <si>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</si>
  <si>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</si>
  <si>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</si>
  <si>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</si>
  <si>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</si>
  <si>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</si>
  <si>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</si>
  <si>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</si>
  <si>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</si>
  <si>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</si>
  <si>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</si>
  <si>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</si>
  <si>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</si>
  <si>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</si>
  <si>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</si>
  <si>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</si>
  <si>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</si>
  <si>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</si>
  <si>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</si>
  <si>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</si>
  <si>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</si>
  <si>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</si>
  <si>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</si>
  <si>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</si>
  <si>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</si>
  <si>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</si>
  <si>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</si>
  <si>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</si>
  <si>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</si>
  <si>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</si>
  <si>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</si>
  <si>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</si>
  <si>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</si>
  <si>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</si>
  <si>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</si>
  <si>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</si>
  <si>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</si>
  <si>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</si>
  <si>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</si>
  <si>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</si>
  <si>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</si>
  <si>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</si>
  <si>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</si>
  <si>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</si>
  <si>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</si>
  <si>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</si>
  <si>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</si>
  <si>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</si>
  <si>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</si>
  <si>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</si>
  <si>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</si>
  <si>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</si>
  <si>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</si>
  <si>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</si>
  <si>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</si>
  <si>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</si>
  <si>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</si>
  <si>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</si>
  <si>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</si>
  <si>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</si>
  <si>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</si>
  <si>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</si>
  <si>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</si>
  <si>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</si>
  <si>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</si>
  <si>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</si>
  <si>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</si>
  <si>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</si>
  <si>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</si>
  <si>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</si>
  <si>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</si>
  <si>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</si>
  <si>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</si>
  <si>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</si>
  <si>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</si>
  <si>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</si>
  <si>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</si>
  <si>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</si>
  <si>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</si>
  <si>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</si>
  <si>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</si>
  <si>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</si>
  <si>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</si>
  <si>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</si>
  <si>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</si>
  <si>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</si>
  <si>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</si>
  <si>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</si>
  <si>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</si>
  <si>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</si>
  <si>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</si>
  <si>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</si>
  <si>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</si>
  <si>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</si>
  <si>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</si>
  <si>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</si>
  <si>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</si>
  <si>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</si>
  <si>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</si>
  <si>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</si>
  <si>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</si>
  <si>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</si>
  <si>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</si>
  <si>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</si>
  <si>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</si>
  <si>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</si>
  <si>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</si>
  <si>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</si>
  <si>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</si>
  <si>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</si>
  <si>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</si>
  <si>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</si>
  <si>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</si>
  <si>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</si>
  <si>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</si>
  <si>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</si>
  <si>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</si>
  <si>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</si>
  <si>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</si>
  <si>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</si>
  <si>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</si>
  <si>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</si>
  <si>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</si>
  <si>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</si>
  <si>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</si>
  <si>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</si>
  <si>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</si>
  <si>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</si>
  <si>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</si>
  <si>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</si>
  <si>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</si>
  <si>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</si>
  <si>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</si>
  <si>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</si>
  <si>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</si>
  <si>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</si>
  <si>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</si>
  <si>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</si>
  <si>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</si>
  <si>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</si>
  <si>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</si>
  <si>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</si>
  <si>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</si>
  <si>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</si>
  <si>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</si>
  <si>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</si>
  <si>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</si>
  <si>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</si>
  <si>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</si>
  <si>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</si>
  <si>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</si>
  <si>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</si>
  <si>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</si>
  <si>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</si>
  <si>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</si>
  <si>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</si>
  <si>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</si>
  <si>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</si>
  <si>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</si>
  <si>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</si>
  <si>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</si>
  <si>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</si>
  <si>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</si>
  <si>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</si>
  <si>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</si>
  <si>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</si>
  <si>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</si>
  <si>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</si>
  <si>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</si>
  <si>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</si>
  <si>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</si>
  <si>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</si>
  <si>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</si>
  <si>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</si>
  <si>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</si>
  <si>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</si>
  <si>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</si>
  <si>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</si>
  <si>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</si>
  <si>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</si>
  <si>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</si>
  <si>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</si>
  <si>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</si>
  <si>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</si>
  <si>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</si>
  <si>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</si>
  <si>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</si>
  <si>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</si>
  <si>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</si>
  <si>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</si>
  <si>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</si>
  <si>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</si>
  <si>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</si>
  <si>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</si>
  <si>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</si>
  <si>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</si>
  <si>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</si>
  <si>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</si>
  <si>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</si>
  <si>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</si>
  <si>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</si>
  <si>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</si>
  <si>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</si>
  <si>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</si>
  <si>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</si>
  <si>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</si>
  <si>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</si>
  <si>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</si>
  <si>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</si>
  <si>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</si>
  <si>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</si>
  <si>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</si>
  <si>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</si>
  <si>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</si>
  <si>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</si>
  <si>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</si>
  <si>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</si>
  <si>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</si>
  <si>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</si>
  <si>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</si>
  <si>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</si>
  <si>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</si>
  <si>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</si>
  <si>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</si>
  <si>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</si>
  <si>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</si>
  <si>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</si>
  <si>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</si>
  <si>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</si>
  <si>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</si>
  <si>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</si>
  <si>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</si>
  <si>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</si>
  <si>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</si>
  <si>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</si>
  <si>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</si>
  <si>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</si>
  <si>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</si>
  <si>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</si>
  <si>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</si>
  <si>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</si>
  <si>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</si>
  <si>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</si>
  <si>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</si>
  <si>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</si>
  <si>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</si>
  <si>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</si>
  <si>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</si>
  <si>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</si>
  <si>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</si>
  <si>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</si>
  <si>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</si>
  <si>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</si>
  <si>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</si>
  <si>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</si>
  <si>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</si>
  <si>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</si>
  <si>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</si>
  <si>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</si>
  <si>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</si>
  <si>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</si>
  <si>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</si>
  <si>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</si>
  <si>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</si>
  <si>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</si>
  <si>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</si>
  <si>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</si>
  <si>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</si>
  <si>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</si>
  <si>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</si>
  <si>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</si>
  <si>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</si>
  <si>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</si>
  <si>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</si>
  <si>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</si>
  <si>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</si>
  <si>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</si>
  <si>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</si>
  <si>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</si>
  <si>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</si>
  <si>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</si>
  <si>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</si>
  <si>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</si>
  <si>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</si>
  <si>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</si>
  <si>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</si>
  <si>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</si>
  <si>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</si>
  <si>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</si>
  <si>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</si>
  <si>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</si>
  <si>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</si>
  <si>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</si>
  <si>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</si>
  <si>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</si>
  <si>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</si>
  <si>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</si>
  <si>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</si>
  <si>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</si>
  <si>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</si>
  <si>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</si>
  <si>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</si>
  <si>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</si>
  <si>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</si>
  <si>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</si>
  <si>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</si>
  <si>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</si>
  <si>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</si>
  <si>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</si>
  <si>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</si>
  <si>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</si>
  <si>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</si>
  <si>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</si>
  <si>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</si>
  <si>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</si>
  <si>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</si>
  <si>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</si>
  <si>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</si>
  <si>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</si>
  <si>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</si>
  <si>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</si>
  <si>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</si>
  <si>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</si>
  <si>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</si>
  <si>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</si>
  <si>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</si>
  <si>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</si>
  <si>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</si>
  <si>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</si>
  <si>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</si>
  <si>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</si>
  <si>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</si>
  <si>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</si>
  <si>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</si>
  <si>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</si>
  <si>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</si>
  <si>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</si>
  <si>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</si>
  <si>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</si>
  <si>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</si>
  <si>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</si>
  <si>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</si>
  <si>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</si>
  <si>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</si>
  <si>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</si>
  <si>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</si>
  <si>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</si>
  <si>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</si>
  <si>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</si>
  <si>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</si>
  <si>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</si>
  <si>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</si>
  <si>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</si>
  <si>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</si>
  <si>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</si>
  <si>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</si>
  <si>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</si>
  <si>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</si>
  <si>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</si>
  <si>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</si>
  <si>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</si>
  <si>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</si>
  <si>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</si>
  <si>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</si>
  <si>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</si>
  <si>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</si>
  <si>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</si>
  <si>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</si>
  <si>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</si>
  <si>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</si>
  <si>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</si>
  <si>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</si>
  <si>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</si>
  <si>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</si>
  <si>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</si>
  <si>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</si>
  <si>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</si>
  <si>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</si>
  <si>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</si>
  <si>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</si>
  <si>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</si>
  <si>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</si>
  <si>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</si>
  <si>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</si>
  <si>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</si>
  <si>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</si>
  <si>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</si>
  <si>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</si>
  <si>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</si>
  <si>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</si>
  <si>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</si>
  <si>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</si>
  <si>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</si>
  <si>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</si>
  <si>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</si>
  <si>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</si>
  <si>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</si>
  <si>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</si>
  <si>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</si>
  <si>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</si>
  <si>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</si>
  <si>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</si>
  <si>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</si>
  <si>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</si>
  <si>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</si>
  <si>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</si>
  <si>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</si>
  <si>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</si>
  <si>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</si>
  <si>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</si>
  <si>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</si>
  <si>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</si>
  <si>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</si>
  <si>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</si>
  <si>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</si>
  <si>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</si>
  <si>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</si>
  <si>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</si>
  <si>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</si>
  <si>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</si>
  <si>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</si>
  <si>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</si>
  <si>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</si>
  <si>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</si>
  <si>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</si>
  <si>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</si>
  <si>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</si>
  <si>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</si>
  <si>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</si>
  <si>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</si>
  <si>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</si>
  <si>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</si>
  <si>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</si>
  <si>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</si>
  <si>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</si>
  <si>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</si>
  <si>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</si>
  <si>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</si>
  <si>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</si>
  <si>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</si>
  <si>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</si>
  <si>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</si>
  <si>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</si>
  <si>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</si>
  <si>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</si>
  <si>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</si>
  <si>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</si>
  <si>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</si>
  <si>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</si>
  <si>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</si>
  <si>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</si>
  <si>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</si>
  <si>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</si>
  <si>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</si>
  <si>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</si>
  <si>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</si>
  <si>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</si>
  <si>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</si>
  <si>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</si>
  <si>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</si>
  <si>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</si>
  <si>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</si>
  <si>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</si>
  <si>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</si>
  <si>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</si>
  <si>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</si>
  <si>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</si>
  <si>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</si>
  <si>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</si>
  <si>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</si>
  <si>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</si>
  <si>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</si>
  <si>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</si>
  <si>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</si>
  <si>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</si>
  <si>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</si>
  <si>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</si>
  <si>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</si>
  <si>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</si>
  <si>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</si>
  <si>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</si>
  <si>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</si>
  <si>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</si>
  <si>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</si>
  <si>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</si>
  <si>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</si>
  <si>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</si>
  <si>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</si>
  <si>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</si>
  <si>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</si>
  <si>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</si>
  <si>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</si>
  <si>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</si>
  <si>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</si>
  <si>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</si>
  <si>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</si>
  <si>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</si>
  <si>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</si>
  <si>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</si>
  <si>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</si>
  <si>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</si>
  <si>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</si>
  <si>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</si>
  <si>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</si>
  <si>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</si>
  <si>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</si>
  <si>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</si>
  <si>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</si>
  <si>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</si>
  <si>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</si>
  <si>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</si>
  <si>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</si>
  <si>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</si>
  <si>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</si>
  <si>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</si>
  <si>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</si>
  <si>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</si>
  <si>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</si>
  <si>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</si>
  <si>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</si>
  <si>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</si>
  <si>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</si>
  <si>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</si>
  <si>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</si>
  <si>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</si>
  <si>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</si>
  <si>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</si>
  <si>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</si>
  <si>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</si>
  <si>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</si>
  <si>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</si>
  <si>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</si>
  <si>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</si>
  <si>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</si>
  <si>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</si>
  <si>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</si>
  <si>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</si>
  <si>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</si>
  <si>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</si>
  <si>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</si>
  <si>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</si>
  <si>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</si>
  <si>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</si>
  <si>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</si>
  <si>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</si>
  <si>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</si>
  <si>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</si>
  <si>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</si>
  <si>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</si>
  <si>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</si>
  <si>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</si>
  <si>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</si>
  <si>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</si>
  <si>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</si>
  <si>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</si>
  <si>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</si>
  <si>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</si>
  <si>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</si>
  <si>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</si>
  <si>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</si>
  <si>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</si>
  <si>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</si>
  <si>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</si>
  <si>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</si>
  <si>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</si>
  <si>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</si>
  <si>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</si>
  <si>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</si>
  <si>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</si>
  <si>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</si>
  <si>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</si>
  <si>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</si>
  <si>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</si>
  <si>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</si>
  <si>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</si>
  <si>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</si>
  <si>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</si>
  <si>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</si>
  <si>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</si>
  <si>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</si>
  <si>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</si>
  <si>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</si>
  <si>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</si>
  <si>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</si>
  <si>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</si>
  <si>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</si>
  <si>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</si>
  <si>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</si>
  <si>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</si>
  <si>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</si>
  <si>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</si>
  <si>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</si>
  <si>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</si>
  <si>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</si>
  <si>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</si>
  <si>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</si>
  <si>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</si>
  <si>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</si>
  <si>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</si>
  <si>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</si>
  <si>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</si>
  <si>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</si>
  <si>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</si>
  <si>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</si>
  <si>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</si>
  <si>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</si>
  <si>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</si>
  <si>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</si>
  <si>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</si>
  <si>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</si>
  <si>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</si>
  <si>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</si>
  <si>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</si>
  <si>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</si>
  <si>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</si>
  <si>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</si>
  <si>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</si>
  <si>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</si>
  <si>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</si>
  <si>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</si>
  <si>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</si>
  <si>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</si>
  <si>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</si>
  <si>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</si>
  <si>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</si>
  <si>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</si>
  <si>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</si>
  <si>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</si>
  <si>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</si>
  <si>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</si>
  <si>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</si>
  <si>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</si>
  <si>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</si>
  <si>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</si>
  <si>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</si>
  <si>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</si>
  <si>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</si>
  <si>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</si>
  <si>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</si>
  <si>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</si>
  <si>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</si>
  <si>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</si>
  <si>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</si>
  <si>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</si>
  <si>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</si>
  <si>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</si>
  <si>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</si>
  <si>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</si>
  <si>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</si>
  <si>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</si>
  <si>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</si>
  <si>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</si>
  <si>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</si>
  <si>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</si>
  <si>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</si>
  <si>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</si>
  <si>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</si>
  <si>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</si>
  <si>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</si>
  <si>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</si>
  <si>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</si>
  <si>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</si>
  <si>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</si>
  <si>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</si>
  <si>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</si>
  <si>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</si>
  <si>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</si>
  <si>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</si>
  <si>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</si>
  <si>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</si>
  <si>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</si>
  <si>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</si>
  <si>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</si>
  <si>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</si>
  <si>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</si>
  <si>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</si>
  <si>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</si>
  <si>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</si>
  <si>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</si>
  <si>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</si>
  <si>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</si>
  <si>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</si>
  <si>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</si>
  <si>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</si>
  <si>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</si>
  <si>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</si>
  <si>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</si>
  <si>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</si>
  <si>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</si>
  <si>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</si>
  <si>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</si>
  <si>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</si>
  <si>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</si>
  <si>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</si>
  <si>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</si>
  <si>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</si>
  <si>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</si>
  <si>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</si>
  <si>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</si>
  <si>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</si>
  <si>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</si>
  <si>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</si>
  <si>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</si>
  <si>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</si>
  <si>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</si>
  <si>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</si>
  <si>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</si>
  <si>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</si>
  <si>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</si>
  <si>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</si>
  <si>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</si>
  <si>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</si>
  <si>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</si>
  <si>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</si>
  <si>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</si>
  <si>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</si>
  <si>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</si>
  <si>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</si>
  <si>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</si>
  <si>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</si>
  <si>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</si>
  <si>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</si>
  <si>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</si>
  <si>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</si>
  <si>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</si>
  <si>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</si>
  <si>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</si>
  <si>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</si>
  <si>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</si>
  <si>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</si>
  <si>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</si>
  <si>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</si>
  <si>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</si>
  <si>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</si>
  <si>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</si>
  <si>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</si>
  <si>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</si>
  <si>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</si>
  <si>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</si>
  <si>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</si>
  <si>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</si>
  <si>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</si>
  <si>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</si>
  <si>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</si>
  <si>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</si>
  <si>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</si>
  <si>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</si>
  <si>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</si>
  <si>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</si>
  <si>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</si>
  <si>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</si>
  <si>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</si>
  <si>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</si>
  <si>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</si>
  <si>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</si>
  <si>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</si>
  <si>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</si>
  <si>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</si>
  <si>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</si>
  <si>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</si>
  <si>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</si>
  <si>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</si>
  <si>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</si>
  <si>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</si>
  <si>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</si>
  <si>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</si>
  <si>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</si>
  <si>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</si>
  <si>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</si>
  <si>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</si>
  <si>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</si>
  <si>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</si>
  <si>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</si>
  <si>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</si>
  <si>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</si>
  <si>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</si>
  <si>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</si>
  <si>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</si>
  <si>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</si>
  <si>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</si>
  <si>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</si>
  <si>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</si>
  <si>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</si>
  <si>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</si>
  <si>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</si>
  <si>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</si>
  <si>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</si>
  <si>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</si>
  <si>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</si>
  <si>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</si>
  <si>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</si>
  <si>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</si>
  <si>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</si>
  <si>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</si>
  <si>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</si>
  <si>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</si>
  <si>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</si>
  <si>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</si>
  <si>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</si>
  <si>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</si>
  <si>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</si>
  <si>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</si>
  <si>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</si>
  <si>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</si>
  <si>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</si>
  <si>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</si>
  <si>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</si>
  <si>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</si>
  <si>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</si>
  <si>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</si>
  <si>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</si>
  <si>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</si>
  <si>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</si>
  <si>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</si>
  <si>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</si>
  <si>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</si>
  <si>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</si>
  <si>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</si>
  <si>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</si>
  <si>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</si>
  <si>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</si>
  <si>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</si>
  <si>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</si>
  <si>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</si>
  <si>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</si>
  <si>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</si>
  <si>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</si>
  <si>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</si>
  <si>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</si>
  <si>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</si>
  <si>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</si>
  <si>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</si>
  <si>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</si>
  <si>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</si>
  <si>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</si>
  <si>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</si>
  <si>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</si>
  <si>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</si>
  <si>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</si>
  <si>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</si>
  <si>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</si>
  <si>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</si>
  <si>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</si>
  <si>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</si>
  <si>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</si>
  <si>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</si>
  <si>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</si>
  <si>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</si>
  <si>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</si>
  <si>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</si>
  <si>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</si>
  <si>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</si>
  <si>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</si>
  <si>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</si>
  <si>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</si>
  <si>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</si>
  <si>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</si>
  <si>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</si>
  <si>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</si>
  <si>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</si>
  <si>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</si>
  <si>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</si>
  <si>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</si>
  <si>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</si>
  <si>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</si>
  <si>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</si>
  <si>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</si>
  <si>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</si>
  <si>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</si>
  <si>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</si>
  <si>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</si>
  <si>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</si>
  <si>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</si>
  <si>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</si>
  <si>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</si>
  <si>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</si>
  <si>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</si>
  <si>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</si>
  <si>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</si>
  <si>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</si>
  <si>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</si>
  <si>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</si>
  <si>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</si>
  <si>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</si>
  <si>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</si>
  <si>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</si>
  <si>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</si>
  <si>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</si>
  <si>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</si>
  <si>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</si>
  <si>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</si>
  <si>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</si>
  <si>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</si>
  <si>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</si>
  <si>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</si>
  <si>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</si>
  <si>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</si>
  <si>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</si>
  <si>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</si>
  <si>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</si>
  <si>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</si>
  <si>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</si>
  <si>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</si>
  <si>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</si>
  <si>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</si>
  <si>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</si>
  <si>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</si>
  <si>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</si>
  <si>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</si>
  <si>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</si>
  <si>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</si>
  <si>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</si>
  <si>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</si>
  <si>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</si>
  <si>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</si>
  <si>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</si>
  <si>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</si>
  <si>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</si>
  <si>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</si>
  <si>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</si>
  <si>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</si>
  <si>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</si>
  <si>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</si>
  <si>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</si>
  <si>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</si>
  <si>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</si>
  <si>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</si>
  <si>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</si>
  <si>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</si>
  <si>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</si>
  <si>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</si>
  <si>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</si>
  <si>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</si>
  <si>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</si>
  <si>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</si>
  <si>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</si>
  <si>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</si>
  <si>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</si>
  <si>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</si>
  <si>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</si>
  <si>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</si>
  <si>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</si>
  <si>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</si>
  <si>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</si>
  <si>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</si>
  <si>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</si>
  <si>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</si>
  <si>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</si>
  <si>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</si>
  <si>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</si>
  <si>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</si>
  <si>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</si>
  <si>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</si>
  <si>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</si>
  <si>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</si>
  <si>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</si>
  <si>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</si>
  <si>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</si>
  <si>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</si>
  <si>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</si>
  <si>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</si>
  <si>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</si>
  <si>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</si>
  <si>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</si>
  <si>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</si>
  <si>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</si>
  <si>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</si>
  <si>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</si>
  <si>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</si>
  <si>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</si>
  <si>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</si>
  <si>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</si>
  <si>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</si>
  <si>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</si>
  <si>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</si>
  <si>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</si>
  <si>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</si>
  <si>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</si>
  <si>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</si>
  <si>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</si>
  <si>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</si>
  <si>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</si>
  <si>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</si>
  <si>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</si>
  <si>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</si>
  <si>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</si>
  <si>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</si>
  <si>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</si>
  <si>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</si>
  <si>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</si>
  <si>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</si>
  <si>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</si>
  <si>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</si>
  <si>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</si>
  <si>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</si>
  <si>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</si>
  <si>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</si>
  <si>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</si>
  <si>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</si>
  <si>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</si>
  <si>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</si>
  <si>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</si>
  <si>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</si>
  <si>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</si>
  <si>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</si>
  <si>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</si>
  <si>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</si>
  <si>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</si>
  <si>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</si>
  <si>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</si>
  <si>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</si>
  <si>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</si>
  <si>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</si>
  <si>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</si>
  <si>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</si>
  <si>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</si>
  <si>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</si>
  <si>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</si>
  <si>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</si>
  <si>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</si>
  <si>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</si>
  <si>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</si>
  <si>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</si>
  <si>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</si>
  <si>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</si>
  <si>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</si>
  <si>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</si>
  <si>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</si>
  <si>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</si>
  <si>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</si>
  <si>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</si>
  <si>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</si>
  <si>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</si>
  <si>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</si>
  <si>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</si>
  <si>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</si>
  <si>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</si>
  <si>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</si>
  <si>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</si>
  <si>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</si>
  <si>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</si>
  <si>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</si>
  <si>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</si>
  <si>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</si>
  <si>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</si>
  <si>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</si>
  <si>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</si>
  <si>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</si>
  <si>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</si>
  <si>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</si>
  <si>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</si>
  <si>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</si>
  <si>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</si>
  <si>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</si>
  <si>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</si>
  <si>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</si>
  <si>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</si>
  <si>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</si>
  <si>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</si>
  <si>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</si>
  <si>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</si>
  <si>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</si>
  <si>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</si>
  <si>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</si>
  <si>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</si>
  <si>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</si>
  <si>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</si>
  <si>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</si>
  <si>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</si>
  <si>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</si>
  <si>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</si>
  <si>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</si>
  <si>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</si>
  <si>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</si>
  <si>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</si>
  <si>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</si>
  <si>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</si>
  <si>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</si>
  <si>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</si>
  <si>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</si>
  <si>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</si>
  <si>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</si>
  <si>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</si>
  <si>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</si>
  <si>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</si>
  <si>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</si>
  <si>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</si>
  <si>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</si>
  <si>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</si>
  <si>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</si>
  <si>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</si>
  <si>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jed2622</t>
  </si>
  <si>
    <t>jed2360</t>
  </si>
  <si>
    <t>jed2747</t>
  </si>
  <si>
    <t>jed0979</t>
  </si>
  <si>
    <t>PCM-20251210-00003295</t>
  </si>
  <si>
    <t>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</si>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</sst>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2" totalsRowShown="0" headerRowDxfId="80" dataDxfId="79" headerRowBorderDxfId="77" tableBorderDxfId="78" totalsRowBorderDxfId="76">
  <autoFilter ref="A1:L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338.99105763888656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9.4171064811234828E-2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46001.939483564813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46001.939483564813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46001.939483564813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46001.939483564813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46001.939483564813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46001.939483564813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46001.939483564813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46001.939483564813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46001.939483564813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46001.939483564813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46001.939483564813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46001.939483564813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46001.939483564813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46001.939483564813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46001.939483564813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46001.939483564813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46001.939483564813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46001.939483564813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46001.939483564813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46001.939483564813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46001.939483564813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46001.939483564813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46001.939483564813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46001.939483564813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46001.939483564813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46001.939483564813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46001.939483564813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46001.939483564813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46001.939483564813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46001.939483564813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46001.939483564813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46001.939483564813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46001.939483564813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46001.939483564813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46001.939483564813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46001.939483564813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46001.939483564813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46001.939483564813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46001.939483564813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46001.939483564813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46001.939483564813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46001.939483564813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46001.939483564813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46001.939483564813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46001.939483564813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46001.939483564813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46001.939483564813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46001.939483564813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46001.939483564813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46001.939483564813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46001.939483564813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46001.939483564813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46001.939483564813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46001.939483564813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46001.939483564813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46001.939483564813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46001.939483564813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46001.939483564813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46001.939483564813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46001.939483564813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46001.939483564813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46001.939483564813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46001.939483564813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46001.939483564813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46001.939483564813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46001.939483564813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46001.939483564813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46001.939483564813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46001.939483564813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46001.939483564813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46001.939483564813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46001.939483564813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46001.939483564813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46001.939483564813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46001.939483564813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46001.939483564813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46001.939483564813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46001.939483564813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46001.939483564813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46001.939483564813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46001.939483564813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46001.939483564813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46001.939483564813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46001.939483564813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46001.939483564813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46001.939483564813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46001.939483564813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46001.939483564813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46001.939483564813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46001.939483564813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46001.939483564813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46001.939483564813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46001.939483564813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46001.939483564813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46001.939483564813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46001.939483564813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46001.939483564813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46001.939483564813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46001.939483564813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46001.939483564813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46001.939483564813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46001.939483564813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46001.939483564813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46001.939483564813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46001.939483564813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46001.939483564813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46001.939483564813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46001.939483564813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46001.939483564813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46001.939483564813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46001.939483564813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46001.939483564813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46001.939483564813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46001.939483564813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46001.939483564813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46001.939483564813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46001.939483564813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46001.939483564813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46001.939483564813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46001.939483564813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46001.939483564813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46001.939483564813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46001.939483564813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46001.939483564813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46001.939483564813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46001.939483564813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46001.939483564813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46001.939483564813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46001.939483564813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46001.939483564813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46001.939483564813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46001.939483564813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46001.939483564813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46001.939483564813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46001.939483564813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46001.939483564813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46001.939483564813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46001.939483564813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46001.939483564813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46001.939483564813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46001.939483564813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46001.939483564813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46001.939483564813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46001.939483564813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46001.939483564813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46001.939483564813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46001.939483564813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46001.939483564813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46001.939483564813</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BBAA0C94-EA5A-47B3-A03A-746099E5D1F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2"/>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176.93964560185123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17.55206458333123</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4.5841016203703475</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0.10461087962903548</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46001.939483564813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46001.939483564813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46001.939483564813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46001.939483564813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46001.939483564813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46001.939483564813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46001.939483564813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46001.939483564813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46001.939483564813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46001.939483564813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46001.939483564813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46001.939483564813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46001.939483564813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46001.939483564813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46001.939483564813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46001.939483564813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46001.939483564813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46001.939483564813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46001.939483564813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46001.939483564813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46001.939483564813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46001.939483564813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46001.939483564813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46001.939483564813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46001.939483564813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46001.939483564813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46001.939483564813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46001.939483564813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46001.939483564813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46001.939483564813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46001.939483564813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46001.939483564813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46001.939483564813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46001.939483564813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46001.939483564813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46001.939483564813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46001.939483564813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46001.939483564813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46001.939483564813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46001.939483564813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46001.939483564813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46001.939483564813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46001.939483564813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46001.939483564813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46001.939483564813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46001.939483564813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46001.939483564813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46001.939483564813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46001.939483564813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46001.939483564813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46001.939483564813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46001.939483564813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46001.939483564813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46001.939483564813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46001.939483564813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46001.939483564813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46001.939483564813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46001.939483564813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46001.939483564813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46001.939483564813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46001.939483564813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46001.939483564813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46001.939483564813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46001.939483564813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46001.939483564813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46001.939483564813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46001.939483564813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46001.939483564813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46001.939483564813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46001.939483564813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46001.939483564813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46001.939483564813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46001.939483564813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46001.939483564813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46001.939483564813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46001.939483564813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46001.939483564813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46001.939483564813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46001.939483564813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46001.939483564813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46001.939483564813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46001.939483564813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46001.939483564813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46001.939483564813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46001.939483564813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46001.939483564813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46001.939483564813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46001.939483564813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46001.939483564813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46001.939483564813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46001.939483564813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46001.939483564813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46001.939483564813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46001.939483564813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46001.939483564813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46001.939483564813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46001.939483564813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46001.939483564813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46001.939483564813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46001.939483564813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46001.939483564813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46001.939483564813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46001.939483564813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46001.939483564813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46001.939483564813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46001.939483564813</v>
      </c>
      <c r="H112" s="97"/>
      <c r="I112" s="18" t="str">
        <f>IFERROR(VLOOKUP(D112,DB!A:F,6,0),"")</f>
        <v/>
      </c>
      <c r="J112" s="18" t="str">
        <f>IFERROR(VLOOKUP(D112,DB!A:G,7,0),"")</f>
        <v/>
      </c>
      <c r="K112" s="19"/>
      <c r="L112" s="18" t="str">
        <f>IFERROR(VLOOKUP(D112,DB!A:I,9,0),"")</f>
        <v/>
      </c>
    </row>
    <row r="113" spans="1:12" ht="31.5" customHeight="1">
      <c r="A113" s="144"/>
      <c r="B113" s="145" t="str">
        <f>IFERROR(VLOOKUP(D113,DB!A:K,11,0),"")</f>
        <v/>
      </c>
      <c r="C113" s="145"/>
      <c r="D113" s="145"/>
      <c r="E113" s="145"/>
      <c r="F113" s="146"/>
      <c r="G113" s="147">
        <f ca="1">IFERROR(NOW()-F113,"-")</f>
        <v>46001.939483564813</v>
      </c>
      <c r="H113" s="146"/>
      <c r="I113" s="145" t="str">
        <f>IFERROR(VLOOKUP(D113,DB!A:F,6,0),"")</f>
        <v/>
      </c>
      <c r="J113" s="145" t="str">
        <f>IFERROR(VLOOKUP(D113,DB!A:G,7,0),"")</f>
        <v/>
      </c>
      <c r="K113" s="148"/>
      <c r="L113" s="145" t="str">
        <f>IFERROR(VLOOKUP(D113,DB!A:I,9,0),"")</f>
        <v/>
      </c>
    </row>
    <row r="114" spans="1:12" ht="31.5" customHeight="1">
      <c r="A114" s="96"/>
      <c r="B114" s="18" t="str">
        <f>IFERROR(VLOOKUP(D114,DB!A:K,11,0),"")</f>
        <v/>
      </c>
      <c r="C114" s="18"/>
      <c r="D114" s="18"/>
      <c r="E114" s="18"/>
      <c r="F114" s="97"/>
      <c r="G114" s="98">
        <f ca="1">IFERROR(NOW()-F114,"-")</f>
        <v>46001.939483564813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46001.939483564813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46001.939483564813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46001.939483564813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46001.939483564813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46001.939483564813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46001.939483564813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46001.939483564813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46001.939483564813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46001.939483564813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46001.939483564813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46001.939483564813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46001.939483564813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46001.939483564813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46001.939483564813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46001.939483564813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46001.939483564813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46001.939483564813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46001.939483564813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46001.939483564813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46001.939483564813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46001.939483564813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46001.939483564813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46001.939483564813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46001.939483564813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46001.939483564813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46001.939483564813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46001.939483564813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46001.939483564813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46001.939483564813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46001.939483564813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46001.939483564813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46001.939483564813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46001.939483564813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46001.939483564813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46001.939483564813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46001.939483564813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46001.939483564813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46001.939483564813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46001.939483564813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46001.939483564813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46001.939483564813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46001.939483564813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46001.939483564813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46001.939483564813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46001.939483564813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46001.939483564813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46001.939483564813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46001.939483564813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46001.939483564813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46001.939483564813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46001.939483564813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46001.939483564813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46001.939483564813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46001.939483564813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46001.939483564813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46001.939483564813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46001.939483564813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46001.939483564813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46001.939483564813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46001.939483564813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46001.939483564813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46001.939483564813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46001.939483564813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46001.939483564813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46001.939483564813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46001.939483564813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46001.939483564813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46001.939483564813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46001.939483564813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46001.939483564813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46001.939483564813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46001.939483564813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46001.939483564813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46001.939483564813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46001.939483564813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46001.939483564813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46001.939483564813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46001.939483564813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46001.939483564813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46001.939483564813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46001.939483564813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46001.939483564813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46001.939483564813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46001.939483564813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46001.939483564813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46001.939483564813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46001.939483564813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46001.939483564813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46001.939483564813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46001.939483564813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46001.939483564813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46001.939483564813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46001.939483564813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46001.939483564813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46001.939483564813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46001.939483564813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46001.939483564813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46001.939483564813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46001.939483564813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46001.939483564813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46001.939483564813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46001.939483564813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46001.939483564813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46001.939483564813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46001.939483564813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46001.939483564813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46001.939483564813</v>
      </c>
      <c r="H221" s="97"/>
      <c r="I221" s="18" t="str">
        <f>IFERROR(VLOOKUP(D221,DB!A:F,6,0),"")</f>
        <v/>
      </c>
      <c r="J221" s="18" t="str">
        <f>IFERROR(VLOOKUP(D221,DB!A:G,7,0),"")</f>
        <v/>
      </c>
      <c r="K221" s="19"/>
      <c r="L221" s="18" t="str">
        <f>IFERROR(VLOOKUP(D221,DB!A:I,9,0),"")</f>
        <v/>
      </c>
    </row>
    <row r="222" spans="1:12" ht="31.5" customHeight="1">
      <c r="A222" s="144"/>
      <c r="B222" s="145" t="str">
        <f>IFERROR(VLOOKUP(D222,DB!A:K,11,0),"")</f>
        <v/>
      </c>
      <c r="C222" s="145"/>
      <c r="D222" s="145"/>
      <c r="E222" s="145"/>
      <c r="F222" s="146"/>
      <c r="G222" s="147">
        <f ca="1">IFERROR(NOW()-F222,"-")</f>
        <v>46001.939483564813</v>
      </c>
      <c r="H222" s="146"/>
      <c r="I222" s="145" t="str">
        <f>IFERROR(VLOOKUP(D222,DB!A:F,6,0),"")</f>
        <v/>
      </c>
      <c r="J222" s="145" t="str">
        <f>IFERROR(VLOOKUP(D222,DB!A:G,7,0),"")</f>
        <v/>
      </c>
      <c r="K222" s="148"/>
      <c r="L222" s="145" t="str">
        <f>IFERROR(VLOOKUP(D222,DB!A:I,9,0),"")</f>
        <v/>
      </c>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46001.939483564813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46001.939483564813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46001.939483564813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46001.939483564813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46001.939483564813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46001.939483564813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46001.939483564813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46001.939483564813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46001.939483564813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46001.939483564813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46001.939483564813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46001.939483564813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46001.939483564813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46001.939483564813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46001.939483564813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46001.939483564813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46001.939483564813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46001.939483564813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46001.939483564813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46001.939483564813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46001.939483564813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46001.939483564813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46001.939483564813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46001.939483564813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46001.939483564813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46001.939483564813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46001.939483564813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46001.939483564813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46001.939483564813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46001.939483564813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46001.939483564813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46001.939483564813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46001.939483564813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46001.939483564813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46001.939483564813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46001.939483564813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46001.939483564813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46001.939483564813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46001.939483564813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46001.939483564813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46001.939483564813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46001.939483564813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46001.939483564813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46001.939483564813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46001.939483564813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46001.939483564813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46001.939483564813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46001.939483564813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46001.939483564813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46001.939483564813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46001.939483564813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46001.939483564813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46001.939483564813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46001.939483564813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46001.939483564813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46001.939483564813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46001.939483564813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46001.939483564813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46001.939483564813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46001.939483564813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46001.939483564813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46001.939483564813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46001.939483564813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46001.939483564813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46001.939483564813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46001.939483564813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46001.939483564813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46001.939483564813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46001.939483564813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46001.939483564813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46001.939483564813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46001.939483564813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46001.939483564813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46001.939483564813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46001.939483564813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46001.939483564813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46001.939483564813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46001.939483564813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46001.939483564813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46001.939483564813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46001.939483564813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46001.939483564813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46001.939483564813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46001.939483564813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46001.939483564813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46001.939483564813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46001.939483564813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46001.939483564813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46001.939483564813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46001.939483564813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46001.939483564813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46001.939483564813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46001.939483564813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46001.939483564813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46001.939483564813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46001.939483564813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46001.939483564813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46001.939483564813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46001.939483564813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46001.939483564813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46001.939483564813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46001.939483564813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46001.939483564813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46001.939483564813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46001.939483564813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46001.939483564813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46001.939483564813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46001.939483564813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46001.939483564813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46001.939483564813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46001.939483564813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46001.939483564813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46001.939483564813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46001.939483564813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46001.939483564813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46001.939483564813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46001.939483564813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46001.939483564813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46001.939483564813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46001.939483564813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46001.939483564813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46001.939483564813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46001.939483564813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46001.939483564813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46001.939483564813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46001.939483564813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46001.939483564813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46001.939483564813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46001.939483564813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46001.939483564813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46001.939483564813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46001.939483564813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46001.939483564813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46001.939483564813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46001.939483564813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46001.939483564813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46001.939483564813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46001.939483564813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46001.939483564813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46001.939483564813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46001.939483564813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46001.939483564813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46001.939483564813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46001.939483564813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46001.939483564813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46001.939483564813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46001.939483564813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46001.939483564813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46001.939483564813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46001.939483564813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46001.939483564813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46001.939483564813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46001.939483564813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46001.939483564813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46001.939483564813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46001.939483564813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46001.939483564813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46001.939483564813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46001.939483564813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46001.939483564813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46001.939483564813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46001.939483564813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46001.939483564813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46001.939483564813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46001.939483564813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46001.939483564813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46001.939483564813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46001.939483564813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46001.939483564813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46001.939483564813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46001.939483564813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46001.939483564813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46001.939483564813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46001.939483564813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46001.939483564813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46001.939483564813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46001.939483564813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46001.939483564813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46001.939483564813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46001.939483564813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46001.939483564813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46001.939483564813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46001.939483564813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46001.939483564813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46001.939483564813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46001.939483564813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46001.939483564813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46001.939483564813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46001.939483564813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46001.939483564813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46001.939483564813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46001.939483564813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46001.939483564813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46001.939483564813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46001.939483564813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46001.939483564813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46001.939483564813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46001.939483564813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46001.939483564813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46001.939483564813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46001.939483564813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46001.939483564813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46001.939483564813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46001.939483564813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46001.939483564813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46001.939483564813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46001.939483564813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46001.939483564813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46001.939483564813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46001.939483564813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46001.939483564813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46001.939483564813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46001.939483564813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46001.939483564813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46001.939483564813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46001.939483564813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46001.939483564813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46001.939483564813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46001.939483564813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46001.939483564813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46001.939483564813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46001.939483564813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46001.939483564813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46001.939483564813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46001.939483564813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46001.939483564813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46001.939483564813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46001.939483564813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46001.939483564813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46001.939483564813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46001.939483564813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46001.939483564813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46001.939483564813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46001.939483564813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46001.939483564813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46001.939483564813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46001.939483564813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46001.939483564813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46001.939483564813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46001.939483564813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46001.939483564813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46001.939483564813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46001.939483564813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46001.939483564813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46001.939483564813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46001.939483564813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46001.939483564813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46001.939483564813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46001.939483564813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46001.939483564813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46001.939483564813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46001.939483564813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46001.939483564813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46001.939483564813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46001.939483564813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46001.939483564813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46001.939483564813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46001.939483564813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46001.939483564813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46001.939483564813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46001.939483564813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46001.939483564813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46001.939483564813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46001.939483564813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46001.939483564813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46001.939483564813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46001.939483564813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46001.939483564813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46001.939483564813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46001.939483564813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46001.939483564813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46001.939483564813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46001.939483564813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46001.939483564813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46001.939483564813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46001.939483564813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46001.939483564813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46001.939483564813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46001.939483564813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46001.939483564813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46001.939483564813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46001.939483564813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46001.939483564813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46001.939483564813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46001.939483564813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46001.939483564813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46001.939483564813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46001.939483564813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46001.939483564813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46001.939483564813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46001.939483564813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46001.939483564813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46001.939483564813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46001.939483564813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46001.939483564813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46001.939483564813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46001.939483564813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46001.939483564813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46001.939483564813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46001.939483564813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46001.939483564813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46001.939483564813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46001.939483564813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46001.939483564813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46001.939483564813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46001.939483564813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46001.939483564813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46001.939483564813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46001.939483564813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46001.939483564813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46001.939483564813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46001.939483564813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46001.939483564813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46001.939483564813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46001.939483564813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46001.939483564813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46001.939483564813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46001.939483564813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46001.939483564813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46001.939483564813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46001.939483564813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46001.939483564813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46001.939483564813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46001.939483564813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46001.939483564813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46001.939483564813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46001.939483564813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46001.939483564813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46001.939483564813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46001.939483564813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46001.939483564813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46001.939483564813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46001.939483564813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46001.939483564813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46001.939483564813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46001.939483564813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46001.939483564813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46001.939483564813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46001.939483564813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46001.939483564813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46001.939483564813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46001.939483564813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46001.939483564813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46001.939483564813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46001.939483564813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46001.939483564813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46001.939483564813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46001.939483564813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46001.939483564813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46001.939483564813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46001.939483564813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46001.939483564813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46001.939483564813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46001.939483564813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46001.939483564813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46001.939483564813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46001.939483564813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46001.939483564813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46001.939483564813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46001.939483564813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46001.939483564813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46001.939483564813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46001.939483564813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46001.939483564813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46001.939483564813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46001.939483564813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46001.939483564813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46001.939483564813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46001.939483564813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46001.939483564813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46001.939483564813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46001.939483564813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46001.939483564813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46001.939483564813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46001.939483564813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46001.939483564813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46001.939483564813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46001.939483564813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46001.939483564813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46001.939483564813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46001.939483564813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46001.939483564813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46001.939483564813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46001.939483564813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46001.939483564813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46001.939483564813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46001.939483564813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46001.939483564813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46001.939483564813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46001.939483564813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46001.939483564813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46001.939483564813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46001.939483564813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46001.939483564813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46001.939483564813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46001.939483564813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46001.939483564813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46001.939483564813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46001.939483564813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46001.939483564813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46001.939483564813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46001.939483564813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46001.939483564813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46001.939483564813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46001.939483564813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46001.939483564813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46001.939483564813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46001.939483564813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46001.939483564813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46001.939483564813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46001.939483564813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46001.939483564813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46001.939483564813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46001.939483564813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46001.939483564813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46001.939483564813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46001.939483564813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46001.939483564813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46001.939483564813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46001.939483564813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46001.939483564813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46001.939483564813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46001.939483564813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46001.939483564813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46001.939483564813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46001.939483564813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46001.939483564813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46001.939483564813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46001.939483564813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46001.939483564813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46001.939483564813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46001.939483564813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46001.939483564813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46001.939483564813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46001.939483564813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46001.939483564813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46001.939483564813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46001.939483564813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46001.939483564813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46001.939483564813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46001.939483564813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46001.939483564813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46001.939483564813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46001.939483564813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46001.939483564813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46001.939483564813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46001.939483564813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46001.939483564813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46001.939483564813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46001.939483564813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46001.939483564813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46001.939483564813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46001.939483564813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46001.939483564813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46001.939483564813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46001.939483564813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46001.939483564813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46001.939483564813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46001.939483564813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46001.939483564813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46001.939483564813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46001.939483564813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46001.939483564813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46001.939483564813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46001.939483564813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46001.939483564813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46001.939483564813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46001.939483564813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46001.939483564813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46001.939483564813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46001.939483564813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46001.939483564813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46001.939483564813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46001.939483564813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46001.939483564813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46001.939483564813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46001.939483564813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46001.939483564813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46001.939483564813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46001.939483564813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46001.939483564813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46001.939483564813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46001.939483564813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46001.939483564813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46001.939483564813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46001.939483564813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46001.939483564813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46001.939483564813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46001.939483564813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46001.939483564813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46001.939483564813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46001.939483564813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46001.939483564813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46001.939483564813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46001.939483564813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46001.939483564813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46001.939483564813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46001.939483564813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46001.939483564813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46001.939483564813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46001.939483564813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46001.939483564813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46001.939483564813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46001.939483564813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46001.939483564813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46001.939483564813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46001.939483564813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46001.939483564813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46001.939483564813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46001.939483564813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46001.939483564813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46001.939483564813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46001.939483564813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46001.939483564813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46001.939483564813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46001.939483564813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46001.939483564813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46001.939483564813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46001.939483564813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46001.939483564813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46001.939483564813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46001.939483564813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46001.939483564813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46001.939483564813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46001.939483564813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46001.939483564813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46001.939483564813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46001.939483564813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46001.939483564813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46001.939483564813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46001.939483564813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46001.939483564813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46001.939483564813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46001.939483564813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46001.939483564813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46001.939483564813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46001.939483564813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46001.939483564813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46001.939483564813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46001.939483564813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46001.939483564813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46001.939483564813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46001.939483564813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46001.939483564813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46001.939483564813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46001.939483564813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46001.939483564813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46001.939483564813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46001.939483564813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46001.939483564813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46001.939483564813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46001.939483564813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46001.939483564813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46001.939483564813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46001.939483564813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46001.939483564813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46001.939483564813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46001.939483564813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46001.939483564813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46001.939483564813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46001.939483564813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46001.939483564813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46001.939483564813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46001.939483564813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46001.939483564813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46001.939483564813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46001.939483564813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46001.939483564813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46001.939483564813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46001.939483564813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46001.939483564813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46001.939483564813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46001.939483564813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46001.939483564813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46001.939483564813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46001.939483564813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46001.939483564813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46001.939483564813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46001.939483564813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46001.939483564813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46001.939483564813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46001.939483564813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46001.939483564813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46001.939483564813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46001.939483564813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46001.939483564813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46001.939483564813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46001.939483564813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46001.939483564813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46001.939483564813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46001.939483564813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46001.939483564813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46001.939483564813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46001.939483564813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46001.939483564813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46001.939483564813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46001.939483564813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46001.939483564813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46001.939483564813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46001.939483564813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46001.939483564813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46001.939483564813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46001.939483564813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46001.939483564813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46001.939483564813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46001.939483564813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46001.939483564813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46001.939483564813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46001.939483564813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46001.939483564813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46001.939483564813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46001.939483564813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46001.939483564813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46001.939483564813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46001.939483564813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46001.939483564813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46001.939483564813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46001.939483564813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46001.939483564813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46001.939483564813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46001.939483564813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46001.939483564813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46001.939483564813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46001.939483564813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46001.939483564813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46001.939483564813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46001.939483564813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46001.939483564813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46001.939483564813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46001.939483564813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46001.939483564813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46001.939483564813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46001.939483564813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46001.939483564813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46001.939483564813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46001.939483564813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46001.939483564813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46001.939483564813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46001.939483564813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46001.939483564813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46001.939483564813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46001.939483564813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46001.939483564813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46001.939483564813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46001.939483564813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46001.939483564813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46001.939483564813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46001.939483564813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46001.939483564813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46001.939483564813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46001.939483564813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46001.939483564813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46001.939483564813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46001.939483564813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46001.939483564813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46001.939483564813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46001.939483564813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46001.939483564813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46001.939483564813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46001.939483564813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46001.939483564813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46001.939483564813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46001.939483564813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46001.939483564813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46001.939483564813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46001.939483564813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46001.939483564813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46001.939483564813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46001.939483564813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46001.939483564813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46001.939483564813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46001.939483564813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46001.939483564813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46001.939483564813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46001.939483564813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46001.939483564813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46001.939483564813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46001.939483564813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46001.939483564813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46001.939483564813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46001.939483564813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46001.939483564813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46001.939483564813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46001.939483564813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46001.939483564813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46001.939483564813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46001.939483564813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46001.939483564813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46001.939483564813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46001.939483564813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46001.939483564813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46001.939483564813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46001.939483564813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46001.939483564813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46001.939483564813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46001.939483564813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46001.939483564813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46001.939483564813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46001.939483564813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46001.939483564813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46001.939483564813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46001.939483564813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46001.939483564813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46001.939483564813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46001.939483564813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46001.939483564813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46001.939483564813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46001.939483564813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46001.939483564813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46001.939483564813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46001.939483564813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46001.939483564813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46001.939483564813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46001.939483564813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46001.939483564813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46001.939483564813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46001.939483564813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46001.939483564813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46001.939483564813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46001.939483564813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46001.939483564813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46001.939483564813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46001.939483564813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46001.939483564813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46001.939483564813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46001.939483564813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46001.939483564813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46001.939483564813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46001.939483564813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46001.939483564813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46001.939483564813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46001.939483564813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46001.939483564813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46001.939483564813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46001.939483564813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46001.939483564813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46001.939483564813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46001.939483564813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46001.939483564813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46001.939483564813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46001.939483564813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46001.939483564813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46001.939483564813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46001.939483564813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46001.939483564813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46001.939483564813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46001.939483564813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46001.939483564813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46001.939483564813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46001.939483564813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46001.939483564813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46001.939483564813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46001.939483564813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46001.939483564813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46001.939483564813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46001.939483564813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46001.939483564813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46001.939483564813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46001.939483564813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46001.939483564813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46001.939483564813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46001.939483564813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46001.939483564813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46001.939483564813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46001.939483564813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46001.939483564813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46001.939483564813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46001.939483564813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46001.939483564813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46001.939483564813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46001.939483564813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46001.939483564813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46001.939483564813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46001.939483564813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46001.939483564813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46001.939483564813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46001.939483564813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46001.939483564813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46001.939483564813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46001.939483564813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46001.939483564813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46001.939483564813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46001.939483564813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46001.939483564813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46001.939483564813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46001.939483564813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46001.939483564813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46001.939483564813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46001.939483564813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46001.939483564813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46001.939483564813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46001.939483564813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46001.939483564813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46001.939483564813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46001.939483564813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46001.939483564813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46001.939483564813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46001.939483564813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46001.939483564813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46001.939483564813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46001.939483564813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46001.939483564813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46001.939483564813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46001.939483564813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46001.939483564813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46001.939483564813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46001.939483564813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46001.939483564813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46001.939483564813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46001.939483564813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46001.939483564813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46001.939483564813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46001.939483564813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46001.939483564813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46001.939483564813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46001.939483564813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46001.939483564813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46001.939483564813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46001.939483564813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46001.939483564813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46001.939483564813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46001.939483564813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46001.939483564813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46001.939483564813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46001.939483564813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46001.939483564813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46001.939483564813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46001.939483564813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46001.939483564813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46001.939483564813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46001.939483564813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46001.939483564813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46001.939483564813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46001.939483564813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46001.939483564813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46001.939483564813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46001.939483564813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46001.939483564813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46001.939483564813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46001.939483564813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46001.939483564813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46001.939483564813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46001.939483564813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46001.939483564813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46001.939483564813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46001.939483564813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46001.939483564813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46001.939483564813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46001.939483564813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46001.939483564813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46001.939483564813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46001.939483564813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46001.939483564813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46001.939483564813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46001.939483564813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46001.939483564813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46001.939483564813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46001.939483564813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46001.939483564813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46001.939483564813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46001.939483564813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46001.939483564813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46001.939483564813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46001.939483564813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H10" sqref="H10"/>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298.4587659722165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3.1453400462924037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3.4622453698830213E-2</v>
      </c>
      <c r="H4" s="91">
        <v>46001.898333333331</v>
      </c>
      <c r="I4" s="106" t="str">
        <f>IFERROR(VLOOKUP(D4,DB!A:F,6,0),"")</f>
        <v>SCECO</v>
      </c>
      <c r="J4" s="106" t="str">
        <f>IFERROR(VLOOKUP(D4,DB!A:G,7,0),"")</f>
        <v>Dead</v>
      </c>
      <c r="K4" s="93" t="s">
        <v>39128</v>
      </c>
      <c r="L4" s="87" t="str">
        <f>IFERROR(VLOOKUP(D4,DB!A:I,9,0),"")</f>
        <v>Latis</v>
      </c>
    </row>
    <row r="5" spans="1:16" ht="15" customHeight="1">
      <c r="A5" s="106"/>
      <c r="B5" s="106" t="str">
        <f>IFERROR(VLOOKUP(D5,DB!A:K,11,0),"")</f>
        <v>R4</v>
      </c>
      <c r="C5" s="89">
        <v>1</v>
      </c>
      <c r="D5" s="87" t="s">
        <v>39129</v>
      </c>
      <c r="E5" s="90"/>
      <c r="F5" s="91"/>
      <c r="G5" s="92">
        <f t="shared" ca="1" si="1"/>
        <v>46001.939483564813</v>
      </c>
      <c r="H5" s="91"/>
      <c r="I5" s="106" t="str">
        <f>IFERROR(VLOOKUP(D5,DB!A:F,6,0),"")</f>
        <v>SCECO</v>
      </c>
      <c r="J5" s="106" t="str">
        <f>IFERROR(VLOOKUP(D5,DB!A:G,7,0),"")</f>
        <v>Dead</v>
      </c>
      <c r="K5" s="93"/>
      <c r="L5" s="87" t="str">
        <f>IFERROR(VLOOKUP(D5,DB!A:I,9,0),"")</f>
        <v>Latis</v>
      </c>
    </row>
    <row r="6" spans="1:16" ht="15" customHeight="1">
      <c r="A6" s="106"/>
      <c r="B6" s="106" t="str">
        <f>IFERROR(VLOOKUP(D6,DB!A:K,11,0),"")</f>
        <v>R4</v>
      </c>
      <c r="C6" s="89">
        <v>1</v>
      </c>
      <c r="D6" s="87" t="s">
        <v>39130</v>
      </c>
      <c r="E6" s="90"/>
      <c r="F6" s="91"/>
      <c r="G6" s="92">
        <f t="shared" ca="1" si="1"/>
        <v>46001.939483564813</v>
      </c>
      <c r="H6" s="91"/>
      <c r="I6" s="106" t="str">
        <f>IFERROR(VLOOKUP(D6,DB!A:F,6,0),"")</f>
        <v>SCECO</v>
      </c>
      <c r="J6" s="106" t="str">
        <f>IFERROR(VLOOKUP(D6,DB!A:G,7,0),"")</f>
        <v>Good</v>
      </c>
      <c r="K6" s="93"/>
      <c r="L6" s="87" t="str">
        <f>IFERROR(VLOOKUP(D6,DB!A:I,9,0),"")</f>
        <v>Latis</v>
      </c>
    </row>
    <row r="7" spans="1:16" ht="15" customHeight="1">
      <c r="A7" s="106"/>
      <c r="B7" s="106" t="str">
        <f>IFERROR(VLOOKUP(D7,DB!A:K,11,0),"")</f>
        <v/>
      </c>
      <c r="C7" s="89">
        <v>1</v>
      </c>
      <c r="D7" s="87" t="s">
        <v>39131</v>
      </c>
      <c r="E7" s="90"/>
      <c r="F7" s="91"/>
      <c r="G7" s="92">
        <f t="shared" ca="1" si="1"/>
        <v>46001.939483564813</v>
      </c>
      <c r="H7" s="91"/>
      <c r="I7" s="106" t="str">
        <f>IFERROR(VLOOKUP(D7,DB!A:F,6,0),"")</f>
        <v/>
      </c>
      <c r="J7" s="106" t="str">
        <f>IFERROR(VLOOKUP(D7,DB!A:G,7,0),"")</f>
        <v/>
      </c>
      <c r="K7" s="93"/>
      <c r="L7" s="87" t="str">
        <f>IFERROR(VLOOKUP(D7,DB!A:I,9,0),"")</f>
        <v/>
      </c>
    </row>
    <row r="8" spans="1:16" ht="15" customHeight="1">
      <c r="A8" s="106"/>
      <c r="B8" s="106" t="str">
        <f>IFERROR(VLOOKUP(D8,DB!A:K,11,0),"")</f>
        <v>R4</v>
      </c>
      <c r="C8" s="89">
        <v>1</v>
      </c>
      <c r="D8" s="87" t="s">
        <v>39132</v>
      </c>
      <c r="E8" s="90"/>
      <c r="F8" s="91"/>
      <c r="G8" s="92">
        <f t="shared" ca="1" si="1"/>
        <v>46001.939483564813</v>
      </c>
      <c r="H8" s="91"/>
      <c r="I8" s="106" t="str">
        <f>IFERROR(VLOOKUP(D8,DB!A:F,6,0),"")</f>
        <v>SCECO</v>
      </c>
      <c r="J8" s="106" t="str">
        <f>IFERROR(VLOOKUP(D8,DB!A:G,7,0),"")</f>
        <v>Good</v>
      </c>
      <c r="K8" s="93"/>
      <c r="L8" s="87" t="str">
        <f>IFERROR(VLOOKUP(D8,DB!A:I,9,0),"")</f>
        <v>Latis</v>
      </c>
    </row>
    <row r="9" spans="1:16" ht="15" customHeight="1">
      <c r="A9" s="106" t="s">
        <v>39133</v>
      </c>
      <c r="B9" s="106" t="str">
        <f>IFERROR(VLOOKUP(D9,DB!A:K,11,0),"")</f>
        <v>R4</v>
      </c>
      <c r="C9" s="89">
        <v>1</v>
      </c>
      <c r="D9" s="87" t="s">
        <v>32186</v>
      </c>
      <c r="E9" s="90" t="s">
        <v>39106</v>
      </c>
      <c r="F9" s="91">
        <v>46001.93472222222</v>
      </c>
      <c r="G9" s="92">
        <f t="shared" ca="1" si="1"/>
        <v>4.7613425922463648E-3</v>
      </c>
      <c r="H9" s="91">
        <v>46001.929398148146</v>
      </c>
      <c r="I9" s="106" t="str">
        <f>IFERROR(VLOOKUP(D9,DB!A:F,6,0),"")</f>
        <v>SCECO</v>
      </c>
      <c r="J9" s="106" t="str">
        <f>IFERROR(VLOOKUP(D9,DB!A:G,7,0),"")</f>
        <v>Weak</v>
      </c>
      <c r="K9" s="93" t="s">
        <v>39134</v>
      </c>
      <c r="L9" s="87" t="str">
        <f>IFERROR(VLOOKUP(D9,DB!A:I,9,0),"")</f>
        <v>Latis</v>
      </c>
    </row>
    <row r="10" spans="1:16" ht="15" customHeight="1">
      <c r="A10" s="106"/>
      <c r="B10" s="106" t="str">
        <f>IFERROR(VLOOKUP(D10,DB!A:K,11,0),"")</f>
        <v/>
      </c>
      <c r="C10" s="89"/>
      <c r="D10" s="87"/>
      <c r="E10" s="90"/>
      <c r="F10" s="91"/>
      <c r="G10" s="92">
        <f t="shared" ca="1" si="1"/>
        <v>46001.939483564813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46001.939483564813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46001.939483564813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46001.939483564813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46001.939483564813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46001.939483564813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46001.939483564813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46001.939483564813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46001.939483564813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46001.939483564813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46001.939483564813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46001.939483564813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46001.939483564813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46001.939483564813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46001.939483564813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46001.939483564813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46001.939483564813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46001.939483564813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46001.939483564813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46001.939483564813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46001.939483564813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46001.939483564813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46001.939483564813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46001.939483564813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46001.939483564813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46001.939483564813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46001.939483564813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46001.939483564813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46001.939483564813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46001.939483564813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46001.939483564813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46001.939483564813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46001.939483564813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46001.939483564813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46001.939483564813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46001.939483564813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46001.939483564813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46001.939483564813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46001.939483564813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46001.939483564813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46001.939483564813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46001.939483564813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46001.939483564813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46001.939483564813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46001.939483564813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46001.939483564813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46001.939483564813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46001.939483564813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46001.939483564813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46001.939483564813</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opLeftCell="A14" workbookViewId="0">
      <selection activeCell="D31" sqref="D31"/>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39135</v>
      </c>
    </row>
    <row r="2" spans="1:13" s="39" customFormat="1">
      <c r="A2" s="37" t="s">
        <v>39136</v>
      </c>
      <c r="B2" s="37" t="str">
        <f>IFERROR(VLOOKUP(D2,[1]DB!A:K,11,0),"")</f>
        <v>R5</v>
      </c>
      <c r="C2" s="37">
        <v>3</v>
      </c>
      <c r="D2" s="99" t="s">
        <v>36085</v>
      </c>
      <c r="E2" s="37" t="s">
        <v>39106</v>
      </c>
      <c r="F2" s="38">
        <v>45891.832060185188</v>
      </c>
      <c r="G2" s="101">
        <f ca="1">IFERROR(NOW()-F2,"")</f>
        <v>110.10742337962438</v>
      </c>
      <c r="H2" s="38">
        <v>45891.790393518517</v>
      </c>
      <c r="I2" s="37" t="str">
        <f>IFERROR(VLOOKUP(D2,[1]DB!A:F,6,0),"")</f>
        <v>Generator-SG</v>
      </c>
      <c r="J2" s="37" t="str">
        <f>IFERROR(VLOOKUP(D2,[1]DB!A:G,7,0),"")</f>
        <v>Vandalized</v>
      </c>
      <c r="K2" s="37" t="s">
        <v>39137</v>
      </c>
      <c r="L2" s="37" t="str">
        <f>IFERROR(VLOOKUP(D2,[1]DB!A:I,9,0),"")</f>
        <v>Latis</v>
      </c>
      <c r="M2" s="155"/>
    </row>
    <row r="3" spans="1:13" s="39" customFormat="1" ht="30.75">
      <c r="A3" s="37" t="s">
        <v>39138</v>
      </c>
      <c r="B3" s="37" t="str">
        <f>IFERROR(VLOOKUP(D3,[1]DB!A:K,11,0),"")</f>
        <v>R5</v>
      </c>
      <c r="C3" s="37">
        <v>1</v>
      </c>
      <c r="D3" s="37" t="s">
        <v>33407</v>
      </c>
      <c r="E3" s="37" t="s">
        <v>39112</v>
      </c>
      <c r="F3" s="38">
        <v>45926.188877314817</v>
      </c>
      <c r="G3" s="101">
        <f t="shared" ref="G3" ca="1" si="0">IFERROR(NOW()-F3,"")</f>
        <v>75.750606249996054</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39112</v>
      </c>
      <c r="F4" s="103">
        <v>45948.661111111112</v>
      </c>
      <c r="G4" s="104">
        <f t="shared" ref="G4" ca="1" si="1">IFERROR(NOW()-F4,"")</f>
        <v>53.278372453700285</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20.566184953699121</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4.8319951388839399</v>
      </c>
      <c r="H6" s="38">
        <v>45997.093599537038</v>
      </c>
      <c r="I6" s="37" t="str">
        <f>IFERROR(VLOOKUP(D6,[1]DB!A:F,6,0),"")</f>
        <v>SCECO</v>
      </c>
      <c r="J6" s="37" t="str">
        <f>IFERROR(VLOOKUP(D6,[1]DB!A:G,7,0),"")</f>
        <v>In progress</v>
      </c>
      <c r="K6" s="37" t="s">
        <v>39145</v>
      </c>
      <c r="L6" s="37" t="str">
        <f>IFERROR(VLOOKUP(D6,[1]DB!A:I,9,0),"")</f>
        <v>Latis</v>
      </c>
      <c r="M6" s="37"/>
    </row>
    <row r="7" spans="1:13">
      <c r="A7" s="37" t="s">
        <v>39146</v>
      </c>
      <c r="B7" s="37" t="str">
        <f>IFERROR(VLOOKUP(D7,[1]DB!A:K,11,0),"")</f>
        <v>R5</v>
      </c>
      <c r="C7" s="37">
        <v>1</v>
      </c>
      <c r="D7" s="37" t="s">
        <v>35439</v>
      </c>
      <c r="E7" s="37" t="s">
        <v>39106</v>
      </c>
      <c r="F7" s="38">
        <v>46001.840150462966</v>
      </c>
      <c r="G7" s="129">
        <f ca="1">IFERROR(NOW()-F7,"")</f>
        <v>9.9333101847150829E-2</v>
      </c>
      <c r="H7" s="38">
        <v>46001.834421296298</v>
      </c>
      <c r="I7" s="37" t="str">
        <f>IFERROR(VLOOKUP(D7,[1]DB!A:F,6,0),"")</f>
        <v>Generator-SG</v>
      </c>
      <c r="J7" s="37" t="str">
        <f>IFERROR(VLOOKUP(D7,[1]DB!A:G,7,0),"")</f>
        <v>Vandalized</v>
      </c>
      <c r="K7" s="37" t="s">
        <v>39147</v>
      </c>
      <c r="L7" s="37" t="str">
        <f>IFERROR(VLOOKUP(D7,[1]DB!A:I,9,0),"")</f>
        <v>Latis</v>
      </c>
      <c r="M7" s="37"/>
    </row>
    <row r="8" spans="1:13">
      <c r="A8" s="37"/>
      <c r="B8" s="37" t="str">
        <f>IFERROR(VLOOKUP(D8,[1]DB!A:K,11,0),"")</f>
        <v/>
      </c>
      <c r="C8" s="37"/>
      <c r="D8" s="151"/>
      <c r="E8" s="37"/>
      <c r="F8" s="38"/>
      <c r="G8" s="129">
        <f ca="1">IFERROR(NOW()-F8,"")</f>
        <v>46001.939483564813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46001.939483564813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46001.939483564813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46001.939483564813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46001.939483564813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46001.939483564813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46001.939483564813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46001.939483564813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46001.939483564813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46001.939483564813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46001.939483564813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46001.939483564813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46001.939483564813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46001.939483564813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46001.939483564813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46001.939483564813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46001.939483564813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46001.939483564813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46001.939483564813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46001.939483564813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46001.939483564813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46001.939483564813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46001.939483564813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46001.939483564813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46001.939483564813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46001.939483564813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46001.939483564813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46001.939483564813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46001.939483564813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46001.939483564813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46001.939483564813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46001.939483564813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46001.939483564813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46001.939483564813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46001.939483564813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46001.939483564813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46001.939483564813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46001.939483564813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46001.939483564813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46001.939483564813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46001.939483564813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46001.939483564813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46001.939483564813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46001.939483564813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46001.939483564813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46001.939483564813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46001.939483564813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46001.939483564813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46001.939483564813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46001.939483564813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46001.939483564813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46001.939483564813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46001.939483564813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46001.939483564813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46001.939483564813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46001.939483564813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46001.939483564813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46001.939483564813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46001.939483564813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46001.939483564813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46001.939483564813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46001.939483564813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46001.939483564813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46001.939483564813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46001.939483564813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46001.939483564813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46001.939483564813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46001.939483564813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46001.939483564813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46001.939483564813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46001.939483564813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46001.939483564813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46001.939483564813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46001.939483564813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46001.939483564813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46001.939483564813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46001.939483564813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46001.939483564813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46001.939483564813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46001.939483564813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46001.939483564813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46001.939483564813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46001.939483564813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46001.939483564813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46001.939483564813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46001.939483564813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46001.939483564813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46001.939483564813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46001.939483564813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46001.939483564813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46001.939483564813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46001.939483564813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46001.939483564813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46001.939483564813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46001.939483564813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46001.939483564813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46001.939483564813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46001.939483564813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46001.939483564813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46001.939483564813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46001.939483564813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46001.939483564813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46001.939483564813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46001.939483564813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46001.939483564813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46001.939483564813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46001.939483564813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46001.939483564813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46001.939483564813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46001.939483564813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46001.939483564813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46001.939483564813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46001.939483564813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46001.939483564813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46001.939483564813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46001.939483564813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46001.939483564813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46001.939483564813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46001.939483564813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46001.939483564813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46001.939483564813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46001.939483564813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46001.939483564813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46001.939483564813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46001.939483564813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46001.939483564813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46001.939483564813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46001.939483564813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46001.939483564813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46001.939483564813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46001.939483564813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46001.939483564813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46001.939483564813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46001.939483564813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46001.939483564813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46001.939483564813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46001.939483564813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46001.939483564813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46001.939483564813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46001.939483564813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46001.939483564813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46001.939483564813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46001.939483564813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46001.939483564813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46001.939483564813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46001.939483564813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46001.939483564813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46001.939483564813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46001.939483564813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46001.939483564813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46001.939483564813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46001.939483564813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46001.939483564813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46001.939483564813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46001.939483564813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46001.939483564813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46001.939483564813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46001.939483564813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46001.939483564813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46001.939483564813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46001.939483564813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46001.939483564813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46001.939483564813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46001.939483564813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46001.939483564813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46001.939483564813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46001.939483564813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46001.939483564813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46001.939483564813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46001.939483564813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46001.939483564813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46001.939483564813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46001.939483564813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46001.939483564813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46001.939483564813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46001.939483564813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46001.939483564813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46001.939483564813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46001.939483564813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46001.939483564813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46001.939483564813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46001.939483564813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46001.939483564813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46001.939483564813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46001.939483564813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46001.939483564813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46001.939483564813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46001.939483564813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46001.939483564813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46001.939483564813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46001.939483564813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46001.939483564813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46001.939483564813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46001.939483564813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46001.939483564813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46001.939483564813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46001.939483564813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46001.939483564813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46001.939483564813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46001.939483564813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46001.939483564813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46001.939483564813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46001.939483564813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46001.939483564813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46001.939483564813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46001.939483564813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46001.939483564813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46001.939483564813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46001.939483564813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46001.939483564813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46001.939483564813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46001.939483564813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46001.939483564813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46001.939483564813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46001.939483564813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46001.939483564813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46001.939483564813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46001.939483564813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46001.939483564813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46001.939483564813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46001.939483564813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46001.939483564813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46001.939483564813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46001.939483564813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46001.939483564813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46001.939483564813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46001.939483564813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46001.939483564813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46001.939483564813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46001.939483564813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46001.939483564813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46001.939483564813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46001.939483564813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46001.939483564813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46001.939483564813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46001.939483564813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46001.939483564813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46001.939483564813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46001.939483564813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46001.939483564813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46001.939483564813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46001.939483564813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46001.939483564813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46001.939483564813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46001.939483564813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46001.939483564813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46001.939483564813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46001.939483564813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46001.939483564813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46001.939483564813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46001.939483564813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46001.939483564813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46001.939483564813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46001.939483564813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46001.939483564813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46001.939483564813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46001.939483564813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46001.939483564813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46001.939483564813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46001.939483564813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46001.939483564813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46001.939483564813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46001.939483564813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46001.939483564813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46001.939483564813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46001.939483564813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46001.939483564813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46001.939483564813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46001.939483564813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46001.939483564813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46001.939483564813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46001.939483564813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46001.939483564813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46001.939483564813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46001.939483564813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46001.939483564813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46001.939483564813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46001.939483564813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46001.939483564813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46001.939483564813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46001.939483564813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46001.939483564813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46001.939483564813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46001.939483564813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46001.939483564813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46001.939483564813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46001.939483564813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46001.939483564813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46001.939483564813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46001.939483564813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46001.939483564813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46001.939483564813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46001.939483564813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46001.939483564813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46001.939483564813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46001.939483564813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46001.939483564813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46001.939483564813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46001.939483564813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46001.939483564813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46001.939483564813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46001.939483564813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46001.939483564813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46001.939483564813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46001.939483564813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46001.939483564813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46001.939483564813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46001.939483564813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46001.939483564813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46001.939483564813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46001.939483564813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46001.939483564813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46001.939483564813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46001.939483564813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46001.939483564813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46001.939483564813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46001.939483564813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46001.939483564813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46001.939483564813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46001.939483564813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46001.939483564813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46001.939483564813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46001.939483564813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46001.939483564813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46001.939483564813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46001.939483564813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46001.939483564813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46001.939483564813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46001.939483564813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46001.939483564813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46001.939483564813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46001.939483564813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46001.939483564813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46001.939483564813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46001.939483564813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46001.939483564813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46001.939483564813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46001.939483564813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46001.939483564813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46001.939483564813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46001.939483564813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46001.939483564813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46001.939483564813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46001.939483564813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46001.939483564813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46001.939483564813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46001.939483564813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46001.939483564813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46001.939483564813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46001.939483564813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46001.939483564813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46001.939483564813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46001.939483564813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46001.939483564813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46001.939483564813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46001.939483564813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46001.939483564813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46001.939483564813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46001.939483564813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46001.939483564813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46001.939483564813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46001.939483564813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46001.939483564813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46001.939483564813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46001.939483564813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46001.939483564813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46001.939483564813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46001.939483564813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46001.939483564813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46001.939483564813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46001.939483564813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46001.939483564813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46001.939483564813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46001.939483564813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46001.939483564813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46001.939483564813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46001.939483564813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46001.939483564813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46001.939483564813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46001.939483564813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46001.939483564813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46001.939483564813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46001.939483564813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46001.939483564813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46001.939483564813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46001.939483564813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46001.939483564813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46001.939483564813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46001.939483564813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46001.939483564813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46001.939483564813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46001.939483564813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46001.939483564813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46001.939483564813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46001.939483564813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46001.939483564813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46001.939483564813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46001.939483564813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46001.939483564813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46001.939483564813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46001.939483564813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46001.939483564813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46001.939483564813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46001.939483564813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46001.939483564813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46001.939483564813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46001.939483564813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46001.939483564813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46001.939483564813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46001.939483564813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46001.939483564813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46001.939483564813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46001.939483564813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46001.939483564813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46001.939483564813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46001.939483564813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46001.939483564813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46001.939483564813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46001.939483564813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46001.939483564813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46001.939483564813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46001.939483564813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46001.939483564813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46001.939483564813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46001.939483564813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46001.939483564813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46001.939483564813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46001.939483564813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46001.939483564813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46001.939483564813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46001.939483564813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46001.939483564813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46001.939483564813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46001.939483564813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46001.939483564813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46001.939483564813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46001.939483564813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46001.939483564813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46001.939483564813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46001.939483564813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46001.939483564813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46001.939483564813</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46001.939483564813</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2025-12-10T19:32:57Z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